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個人\"/>
    </mc:Choice>
  </mc:AlternateContent>
  <xr:revisionPtr revIDLastSave="0" documentId="8_{47027072-D4D2-40D4-AF67-4C059273C06B}" xr6:coauthVersionLast="46" xr6:coauthVersionMax="46" xr10:uidLastSave="{00000000-0000-0000-0000-000000000000}"/>
  <bookViews>
    <workbookView xWindow="0" yWindow="80" windowWidth="18160" windowHeight="9410" xr2:uid="{00000000-000D-0000-FFFF-FFFF00000000}"/>
  </bookViews>
  <sheets>
    <sheet name="2021" sheetId="14" r:id="rId1"/>
    <sheet name="残業欠勤計算" sheetId="15" r:id="rId2"/>
    <sheet name="社会保険計算" sheetId="18" r:id="rId3"/>
    <sheet name="税率" sheetId="10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4" l="1"/>
  <c r="O4" i="14"/>
  <c r="I8" i="10"/>
  <c r="I9" i="10"/>
  <c r="I10" i="10"/>
  <c r="I11" i="10"/>
  <c r="I12" i="10"/>
  <c r="I13" i="10"/>
  <c r="I7" i="10"/>
  <c r="E15" i="14" l="1"/>
  <c r="E16" i="14" s="1"/>
  <c r="D4" i="14"/>
  <c r="C4" i="15" s="1"/>
  <c r="D4" i="15" s="1"/>
  <c r="E4" i="15" s="1"/>
  <c r="D5" i="14" l="1"/>
  <c r="C5" i="18" s="1"/>
  <c r="K5" i="18" s="1"/>
  <c r="C5" i="15"/>
  <c r="D5" i="15" s="1"/>
  <c r="E5" i="15" s="1"/>
  <c r="K5" i="15" s="1"/>
  <c r="C4" i="18"/>
  <c r="K4" i="18" s="1"/>
  <c r="I4" i="15"/>
  <c r="K4" i="15"/>
  <c r="N4" i="15"/>
  <c r="G4" i="15"/>
  <c r="H3" i="10"/>
  <c r="G3" i="10"/>
  <c r="G5" i="18" l="1"/>
  <c r="E5" i="18"/>
  <c r="D6" i="14"/>
  <c r="C6" i="18" s="1"/>
  <c r="I5" i="18"/>
  <c r="G4" i="18"/>
  <c r="N5" i="15"/>
  <c r="I5" i="14" s="1"/>
  <c r="I5" i="15"/>
  <c r="G5" i="15"/>
  <c r="E4" i="18"/>
  <c r="I4" i="18"/>
  <c r="I4" i="14"/>
  <c r="L4" i="15"/>
  <c r="L5" i="15" l="1"/>
  <c r="H5" i="14" s="1"/>
  <c r="J5" i="14" s="1"/>
  <c r="D7" i="14"/>
  <c r="D8" i="14" s="1"/>
  <c r="L5" i="18"/>
  <c r="C6" i="15"/>
  <c r="D6" i="15" s="1"/>
  <c r="E6" i="15" s="1"/>
  <c r="I6" i="15" s="1"/>
  <c r="L4" i="18"/>
  <c r="K4" i="14" s="1"/>
  <c r="N6" i="15"/>
  <c r="I6" i="14" s="1"/>
  <c r="I6" i="18"/>
  <c r="E6" i="18"/>
  <c r="K6" i="18"/>
  <c r="G6" i="18"/>
  <c r="H4" i="14"/>
  <c r="J4" i="14" s="1"/>
  <c r="C7" i="15" l="1"/>
  <c r="D7" i="15" s="1"/>
  <c r="E7" i="15" s="1"/>
  <c r="N7" i="15" s="1"/>
  <c r="I7" i="14" s="1"/>
  <c r="C7" i="18"/>
  <c r="K7" i="18" s="1"/>
  <c r="K6" i="15"/>
  <c r="G6" i="15"/>
  <c r="L6" i="18"/>
  <c r="D9" i="14"/>
  <c r="C8" i="15"/>
  <c r="D8" i="15" s="1"/>
  <c r="E8" i="15" s="1"/>
  <c r="C8" i="18"/>
  <c r="K5" i="14"/>
  <c r="K6" i="14" s="1"/>
  <c r="K7" i="14" s="1"/>
  <c r="K8" i="14" s="1"/>
  <c r="M4" i="14"/>
  <c r="I7" i="18" l="1"/>
  <c r="I7" i="15"/>
  <c r="G7" i="15"/>
  <c r="K7" i="15"/>
  <c r="G7" i="18"/>
  <c r="E7" i="18"/>
  <c r="L6" i="15"/>
  <c r="H6" i="14" s="1"/>
  <c r="J6" i="14" s="1"/>
  <c r="M6" i="14" s="1"/>
  <c r="M5" i="14"/>
  <c r="N5" i="14" s="1"/>
  <c r="I8" i="18"/>
  <c r="K8" i="18"/>
  <c r="E8" i="18"/>
  <c r="G8" i="18"/>
  <c r="N8" i="15"/>
  <c r="I8" i="14" s="1"/>
  <c r="I8" i="15"/>
  <c r="G8" i="15"/>
  <c r="K8" i="15"/>
  <c r="D10" i="14"/>
  <c r="C9" i="15"/>
  <c r="D9" i="15" s="1"/>
  <c r="E9" i="15" s="1"/>
  <c r="C9" i="18"/>
  <c r="K9" i="14"/>
  <c r="S4" i="14"/>
  <c r="R5" i="14" s="1"/>
  <c r="L7" i="15" l="1"/>
  <c r="H7" i="14" s="1"/>
  <c r="L7" i="18"/>
  <c r="O5" i="14"/>
  <c r="P5" i="14"/>
  <c r="G9" i="18"/>
  <c r="I9" i="18"/>
  <c r="E9" i="18"/>
  <c r="K9" i="18"/>
  <c r="L8" i="18"/>
  <c r="N9" i="15"/>
  <c r="I9" i="14" s="1"/>
  <c r="G9" i="15"/>
  <c r="K9" i="15"/>
  <c r="I9" i="15"/>
  <c r="D11" i="14"/>
  <c r="C10" i="15"/>
  <c r="D10" i="15" s="1"/>
  <c r="E10" i="15" s="1"/>
  <c r="C10" i="18"/>
  <c r="J7" i="14"/>
  <c r="L8" i="15"/>
  <c r="H8" i="14" s="1"/>
  <c r="J8" i="14" s="1"/>
  <c r="M8" i="14" s="1"/>
  <c r="N6" i="14"/>
  <c r="K10" i="14"/>
  <c r="Q4" i="14"/>
  <c r="T4" i="14"/>
  <c r="Q5" i="14" l="1"/>
  <c r="L9" i="18"/>
  <c r="O6" i="14"/>
  <c r="P6" i="14"/>
  <c r="I10" i="15"/>
  <c r="G10" i="15"/>
  <c r="N10" i="15"/>
  <c r="I10" i="14" s="1"/>
  <c r="K10" i="15"/>
  <c r="L10" i="15" s="1"/>
  <c r="H10" i="14" s="1"/>
  <c r="K10" i="18"/>
  <c r="E10" i="18"/>
  <c r="G10" i="18"/>
  <c r="I10" i="18"/>
  <c r="D12" i="14"/>
  <c r="C11" i="18"/>
  <c r="C11" i="15"/>
  <c r="D11" i="15" s="1"/>
  <c r="E11" i="15" s="1"/>
  <c r="M7" i="14"/>
  <c r="N7" i="14" s="1"/>
  <c r="L9" i="15"/>
  <c r="H9" i="14" s="1"/>
  <c r="K11" i="14"/>
  <c r="Q6" i="14" l="1"/>
  <c r="J10" i="14"/>
  <c r="M10" i="14" s="1"/>
  <c r="P7" i="14"/>
  <c r="O7" i="14"/>
  <c r="N8" i="14"/>
  <c r="N11" i="15"/>
  <c r="I11" i="14" s="1"/>
  <c r="G11" i="15"/>
  <c r="K11" i="15"/>
  <c r="I11" i="15"/>
  <c r="K11" i="18"/>
  <c r="I11" i="18"/>
  <c r="E11" i="18"/>
  <c r="G11" i="18"/>
  <c r="D13" i="14"/>
  <c r="C12" i="18"/>
  <c r="C12" i="15"/>
  <c r="D12" i="15" s="1"/>
  <c r="E12" i="15" s="1"/>
  <c r="J9" i="14"/>
  <c r="L10" i="18"/>
  <c r="K12" i="14"/>
  <c r="L11" i="18" l="1"/>
  <c r="Q7" i="14"/>
  <c r="O8" i="14"/>
  <c r="P8" i="14"/>
  <c r="M9" i="14"/>
  <c r="N9" i="14" s="1"/>
  <c r="I12" i="15"/>
  <c r="N12" i="15"/>
  <c r="I12" i="14" s="1"/>
  <c r="K12" i="15"/>
  <c r="G12" i="15"/>
  <c r="K12" i="18"/>
  <c r="G12" i="18"/>
  <c r="E12" i="18"/>
  <c r="I12" i="18"/>
  <c r="L11" i="15"/>
  <c r="H11" i="14" s="1"/>
  <c r="D14" i="14"/>
  <c r="C13" i="18"/>
  <c r="C13" i="15"/>
  <c r="D13" i="15" s="1"/>
  <c r="E13" i="15" s="1"/>
  <c r="K13" i="14"/>
  <c r="Q8" i="14" l="1"/>
  <c r="N10" i="14"/>
  <c r="O9" i="14"/>
  <c r="P9" i="14"/>
  <c r="Q9" i="14" s="1"/>
  <c r="D15" i="14"/>
  <c r="C14" i="18"/>
  <c r="C14" i="15"/>
  <c r="D14" i="15" s="1"/>
  <c r="E14" i="15" s="1"/>
  <c r="L12" i="15"/>
  <c r="H12" i="14" s="1"/>
  <c r="J12" i="14" s="1"/>
  <c r="M12" i="14" s="1"/>
  <c r="G13" i="15"/>
  <c r="I13" i="15"/>
  <c r="K13" i="15"/>
  <c r="N13" i="15"/>
  <c r="I13" i="14" s="1"/>
  <c r="K13" i="18"/>
  <c r="E13" i="18"/>
  <c r="I13" i="18"/>
  <c r="G13" i="18"/>
  <c r="J11" i="14"/>
  <c r="L12" i="18"/>
  <c r="K14" i="14"/>
  <c r="P10" i="14" l="1"/>
  <c r="O10" i="14"/>
  <c r="M11" i="14"/>
  <c r="N11" i="14" s="1"/>
  <c r="L13" i="15"/>
  <c r="H13" i="14" s="1"/>
  <c r="G14" i="18"/>
  <c r="E14" i="18"/>
  <c r="I14" i="18"/>
  <c r="K14" i="18"/>
  <c r="N14" i="15"/>
  <c r="I14" i="14" s="1"/>
  <c r="I14" i="15"/>
  <c r="G14" i="15"/>
  <c r="K14" i="15"/>
  <c r="L13" i="18"/>
  <c r="C15" i="18"/>
  <c r="C15" i="15"/>
  <c r="D15" i="15" s="1"/>
  <c r="E15" i="15" s="1"/>
  <c r="D16" i="14"/>
  <c r="T18" i="14" s="1"/>
  <c r="K15" i="14"/>
  <c r="Q10" i="14" l="1"/>
  <c r="L14" i="15"/>
  <c r="H14" i="14" s="1"/>
  <c r="J14" i="14" s="1"/>
  <c r="M14" i="14" s="1"/>
  <c r="O11" i="14"/>
  <c r="P11" i="14"/>
  <c r="L14" i="18"/>
  <c r="N15" i="15"/>
  <c r="I15" i="14" s="1"/>
  <c r="I16" i="14" s="1"/>
  <c r="K15" i="15"/>
  <c r="I15" i="15"/>
  <c r="G15" i="15"/>
  <c r="G15" i="18"/>
  <c r="E15" i="18"/>
  <c r="I15" i="18"/>
  <c r="K15" i="18"/>
  <c r="J13" i="14"/>
  <c r="N12" i="14"/>
  <c r="K16" i="14"/>
  <c r="Q11" i="14" l="1"/>
  <c r="O12" i="14"/>
  <c r="P12" i="14"/>
  <c r="L15" i="18"/>
  <c r="L15" i="15"/>
  <c r="H15" i="14" s="1"/>
  <c r="M13" i="14"/>
  <c r="N13" i="14" s="1"/>
  <c r="Q12" i="14" l="1"/>
  <c r="O13" i="14"/>
  <c r="P13" i="14"/>
  <c r="J15" i="14"/>
  <c r="H16" i="14"/>
  <c r="N14" i="14"/>
  <c r="Q13" i="14" l="1"/>
  <c r="P14" i="14"/>
  <c r="O14" i="14"/>
  <c r="Q14" i="14" s="1"/>
  <c r="M15" i="14"/>
  <c r="J16" i="14"/>
  <c r="S5" i="14"/>
  <c r="T5" i="14" s="1"/>
  <c r="M16" i="14" l="1"/>
  <c r="N15" i="14"/>
  <c r="R6" i="14"/>
  <c r="S6" i="14" s="1"/>
  <c r="T6" i="14" s="1"/>
  <c r="P15" i="14" l="1"/>
  <c r="O15" i="14"/>
  <c r="R7" i="14"/>
  <c r="S7" i="14" s="1"/>
  <c r="T7" i="14" s="1"/>
  <c r="Q15" i="14" l="1"/>
  <c r="R8" i="14"/>
  <c r="S8" i="14" l="1"/>
  <c r="T8" i="14" s="1"/>
  <c r="R9" i="14" l="1"/>
  <c r="S9" i="14" l="1"/>
  <c r="T9" i="14" s="1"/>
  <c r="R10" i="14" l="1"/>
  <c r="S10" i="14" l="1"/>
  <c r="T10" i="14" s="1"/>
  <c r="R11" i="14" l="1"/>
  <c r="S11" i="14" l="1"/>
  <c r="T11" i="14" s="1"/>
  <c r="R12" i="14" l="1"/>
  <c r="S12" i="14" s="1"/>
  <c r="T12" i="14" l="1"/>
  <c r="R13" i="14"/>
  <c r="S13" i="14" l="1"/>
  <c r="T13" i="14" l="1"/>
  <c r="R14" i="14"/>
  <c r="S14" i="14" s="1"/>
  <c r="T14" i="14" l="1"/>
  <c r="R15" i="14"/>
  <c r="S15" i="14" s="1"/>
  <c r="T15" i="14" s="1"/>
  <c r="T16" i="14" l="1"/>
  <c r="S16" i="14"/>
</calcChain>
</file>

<file path=xl/sharedStrings.xml><?xml version="1.0" encoding="utf-8"?>
<sst xmlns="http://schemas.openxmlformats.org/spreadsheetml/2006/main" count="121" uniqueCount="91">
  <si>
    <t>勤務月</t>
    <phoneticPr fontId="2" type="noConversion"/>
  </si>
  <si>
    <t>工资</t>
    <phoneticPr fontId="2" type="noConversion"/>
  </si>
  <si>
    <t>奖金</t>
    <phoneticPr fontId="2" type="noConversion"/>
  </si>
  <si>
    <t>加班</t>
    <phoneticPr fontId="2" type="noConversion"/>
  </si>
  <si>
    <t>缺勤</t>
    <phoneticPr fontId="2" type="noConversion"/>
  </si>
  <si>
    <t>合计</t>
    <phoneticPr fontId="2" type="noConversion"/>
  </si>
  <si>
    <t>社保</t>
    <phoneticPr fontId="2" type="noConversion"/>
  </si>
  <si>
    <t>所得</t>
    <phoneticPr fontId="2" type="noConversion"/>
  </si>
  <si>
    <t>税率</t>
    <phoneticPr fontId="2" type="noConversion"/>
  </si>
  <si>
    <t>速算</t>
    <phoneticPr fontId="2" type="noConversion"/>
  </si>
  <si>
    <t>基本給</t>
    <phoneticPr fontId="2" type="noConversion"/>
  </si>
  <si>
    <t>基本工资</t>
    <phoneticPr fontId="2" type="noConversion"/>
  </si>
  <si>
    <t>残業代</t>
    <phoneticPr fontId="2" type="noConversion"/>
  </si>
  <si>
    <t>欠勤</t>
    <phoneticPr fontId="2" type="noConversion"/>
  </si>
  <si>
    <t>時間</t>
    <phoneticPr fontId="2" type="noConversion"/>
  </si>
  <si>
    <t>時給</t>
    <phoneticPr fontId="2" type="noConversion"/>
  </si>
  <si>
    <t>日給</t>
    <phoneticPr fontId="2" type="noConversion"/>
  </si>
  <si>
    <t>平日夜</t>
    <phoneticPr fontId="2" type="noConversion"/>
  </si>
  <si>
    <t>土日</t>
    <phoneticPr fontId="2" type="noConversion"/>
  </si>
  <si>
    <t>祝日</t>
    <phoneticPr fontId="2" type="noConversion"/>
  </si>
  <si>
    <t>控除</t>
    <phoneticPr fontId="2" type="noConversion"/>
  </si>
  <si>
    <t>合計</t>
    <phoneticPr fontId="2" type="noConversion"/>
  </si>
  <si>
    <t>額面収入</t>
    <phoneticPr fontId="2" type="noConversion"/>
  </si>
  <si>
    <t>適用税率</t>
    <phoneticPr fontId="2" type="noConversion"/>
  </si>
  <si>
    <t>速算控除数</t>
  </si>
  <si>
    <t>年収計算</t>
    <phoneticPr fontId="2" type="noConversion"/>
  </si>
  <si>
    <t>月収計算</t>
    <phoneticPr fontId="2" type="noConversion"/>
  </si>
  <si>
    <r>
      <rPr>
        <sz val="11"/>
        <color theme="1"/>
        <rFont val="Yu Gothic"/>
        <family val="2"/>
        <charset val="128"/>
      </rPr>
      <t>2018年10月以降の</t>
    </r>
    <r>
      <rPr>
        <sz val="11"/>
        <color theme="1"/>
        <rFont val="等线"/>
        <family val="3"/>
        <charset val="134"/>
        <scheme val="minor"/>
      </rPr>
      <t>税率表</t>
    </r>
    <phoneticPr fontId="2" type="noConversion"/>
  </si>
  <si>
    <t>年収</t>
    <phoneticPr fontId="2" type="noConversion"/>
  </si>
  <si>
    <t>基礎控除</t>
    <phoneticPr fontId="2" type="noConversion"/>
  </si>
  <si>
    <t>月収</t>
    <phoneticPr fontId="2" type="noConversion"/>
  </si>
  <si>
    <t>36000未満</t>
    <phoneticPr fontId="2" type="noConversion"/>
  </si>
  <si>
    <t>3000未満</t>
    <phoneticPr fontId="2" type="noConversion"/>
  </si>
  <si>
    <t>36000-144000</t>
  </si>
  <si>
    <t>3000-12000</t>
  </si>
  <si>
    <t>144000-300000</t>
  </si>
  <si>
    <t>12000-25000</t>
  </si>
  <si>
    <t>300000-420000</t>
  </si>
  <si>
    <t>25000-35000</t>
  </si>
  <si>
    <t>420000-660000</t>
  </si>
  <si>
    <t>35000-55000</t>
  </si>
  <si>
    <t>660000-960000</t>
  </si>
  <si>
    <t>55000-80000</t>
  </si>
  <si>
    <t>960000以上</t>
    <phoneticPr fontId="2" type="noConversion"/>
  </si>
  <si>
    <t>80000以上</t>
    <phoneticPr fontId="2" type="noConversion"/>
  </si>
  <si>
    <t>税前工资总计 = 总计收入 -社保扣款 -公积金扣款 </t>
  </si>
  <si>
    <t>公積金</t>
    <phoneticPr fontId="2" type="noConversion"/>
  </si>
  <si>
    <t>应扣薪金个税 = (税前工资总计-差旅补助免税额 -通讯补助免税额-免税额)*税率-速算扣除数 </t>
  </si>
  <si>
    <t>社会保険</t>
    <phoneticPr fontId="2" type="noConversion"/>
  </si>
  <si>
    <t>实发工资 = 税前工资总计-应扣薪金个税+税后其他发放-税后其他付款-银行手续费</t>
  </si>
  <si>
    <t>所得税计算公式是“应缴个税金额=应纳税所得额*税率-速算扣除数”</t>
    <phoneticPr fontId="2" type="noConversion"/>
  </si>
  <si>
    <t>1月</t>
    <phoneticPr fontId="2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</si>
  <si>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</si>
  <si>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</si>
  <si>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</si>
  <si>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</si>
  <si>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</si>
  <si>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</si>
  <si>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</si>
  <si>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</si>
  <si>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</si>
  <si>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</si>
  <si>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</si>
  <si>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2021年</t>
    <phoneticPr fontId="2" type="noConversion"/>
  </si>
  <si>
    <t>基数</t>
    <phoneticPr fontId="2" type="noConversion"/>
  </si>
  <si>
    <t>残業</t>
    <phoneticPr fontId="2" type="noConversion"/>
  </si>
  <si>
    <t>平日残業は基本給*150%、土日残業は200%、国定休日残業は300%。</t>
    <phoneticPr fontId="2" type="noConversion"/>
  </si>
  <si>
    <t>高温手当</t>
    <phoneticPr fontId="2" type="noConversion"/>
  </si>
  <si>
    <t>その他手当</t>
    <phoneticPr fontId="2" type="noConversion"/>
  </si>
  <si>
    <t>割合</t>
    <phoneticPr fontId="2" type="noConversion"/>
  </si>
  <si>
    <t>養老金</t>
    <phoneticPr fontId="2" type="noConversion"/>
  </si>
  <si>
    <t>金額</t>
    <phoneticPr fontId="2" type="noConversion"/>
  </si>
  <si>
    <t>医療保険</t>
    <phoneticPr fontId="2" type="noConversion"/>
  </si>
  <si>
    <t>失業保険</t>
    <phoneticPr fontId="2" type="noConversion"/>
  </si>
  <si>
    <t>(外国人は加入不要</t>
    <phoneticPr fontId="2" type="noConversion"/>
  </si>
  <si>
    <t>社保合計</t>
    <phoneticPr fontId="2" type="noConversion"/>
  </si>
  <si>
    <t>减除费用</t>
    <phoneticPr fontId="2" type="noConversion"/>
  </si>
  <si>
    <t>累计应纳</t>
    <phoneticPr fontId="2" type="noConversion"/>
  </si>
  <si>
    <t>应纳累计</t>
    <phoneticPr fontId="2" type="noConversion"/>
  </si>
  <si>
    <t>已缴纳税累计</t>
    <phoneticPr fontId="2" type="noConversion"/>
  </si>
  <si>
    <t>本月缴税额</t>
    <phoneticPr fontId="2" type="noConversion"/>
  </si>
  <si>
    <t>広州版</t>
    <phoneticPr fontId="2" type="noConversion"/>
  </si>
  <si>
    <t>＊ボーナスは年一回、2ヶ月分で仮設定してあります。</t>
    <phoneticPr fontId="2" type="noConversion"/>
  </si>
  <si>
    <t>支給月</t>
    <phoneticPr fontId="2" type="noConversion"/>
  </si>
  <si>
    <t>手取り給与額</t>
    <phoneticPr fontId="2" type="noConversion"/>
  </si>
  <si>
    <t>総額</t>
    <phoneticPr fontId="2" type="noConversion"/>
  </si>
  <si>
    <t>←手取り年収</t>
    <phoneticPr fontId="2" type="noConversion"/>
  </si>
  <si>
    <t>←月収を記入してください。自動的に社保/税金が計算されます。</t>
    <phoneticPr fontId="2" type="noConversion"/>
  </si>
  <si>
    <t>https://findinchina.xsrv.jp/wp/</t>
    <phoneticPr fontId="2" type="noConversion"/>
  </si>
  <si>
    <t>作成</t>
    <phoneticPr fontId="2" type="noConversion"/>
  </si>
  <si>
    <t>年収
（RMB）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</si>
</sst>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0_ "/>
  </numFmts>
  <fonts count="22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8"/>
      <color theme="1"/>
      <name val="等线"/>
      <family val="3"/>
      <charset val="134"/>
      <scheme val="minor"/>
    </font>
    <font>
      <sz val="11"/>
      <color theme="1"/>
      <name val="Yu Gothic"/>
      <family val="2"/>
      <charset val="128"/>
    </font>
    <font>
      <sz val="11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等线"/>
      <family val="2"/>
      <charset val="128"/>
      <scheme val="minor"/>
    </font>
    <font>
      <sz val="11"/>
      <color theme="1"/>
      <name val="微软雅黑"/>
      <family val="3"/>
      <charset val="128"/>
    </font>
    <font>
      <sz val="11"/>
      <color theme="1"/>
      <name val="微软雅黑"/>
      <family val="2"/>
      <charset val="128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游ゴシック"/>
      <family val="2"/>
      <charset val="128"/>
    </font>
    <font>
      <b/>
      <sz val="11"/>
      <color theme="1"/>
      <name val="等线"/>
      <family val="2"/>
      <scheme val="minor"/>
    </font>
    <font>
      <b/>
      <sz val="10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YaHei"/>
      <family val="2"/>
      <charset val="128"/>
    </font>
    <font>
      <sz val="10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8"/>
      <color theme="1"/>
      <name val="等线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9" fontId="0" fillId="0" borderId="1" xfId="0" applyNumberForma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7" fontId="0" fillId="0" borderId="0" xfId="0" applyNumberFormat="1"/>
    <xf numFmtId="7" fontId="0" fillId="2" borderId="1" xfId="0" applyNumberFormat="1" applyFill="1" applyBorder="1"/>
    <xf numFmtId="7" fontId="0" fillId="2" borderId="2" xfId="0" applyNumberFormat="1" applyFill="1" applyBorder="1"/>
    <xf numFmtId="7" fontId="0" fillId="2" borderId="3" xfId="0" applyNumberFormat="1" applyFill="1" applyBorder="1"/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0" xfId="2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hidden="1"/>
    </xf>
    <xf numFmtId="0" fontId="6" fillId="0" borderId="0" xfId="2">
      <alignment vertical="center"/>
    </xf>
    <xf numFmtId="0" fontId="6" fillId="3" borderId="4" xfId="2" applyFill="1" applyBorder="1" applyAlignment="1" applyProtection="1">
      <alignment horizontal="center" vertical="center"/>
      <protection hidden="1"/>
    </xf>
    <xf numFmtId="0" fontId="6" fillId="0" borderId="4" xfId="2" applyBorder="1" applyAlignment="1" applyProtection="1">
      <alignment horizontal="center" vertical="center"/>
      <protection hidden="1"/>
    </xf>
    <xf numFmtId="0" fontId="6" fillId="0" borderId="0" xfId="2" applyAlignment="1" applyProtection="1">
      <alignment horizontal="center" vertical="center"/>
      <protection hidden="1"/>
    </xf>
    <xf numFmtId="0" fontId="6" fillId="0" borderId="1" xfId="2" applyBorder="1" applyAlignment="1" applyProtection="1">
      <alignment horizontal="center" vertical="center"/>
      <protection locked="0"/>
    </xf>
    <xf numFmtId="0" fontId="6" fillId="0" borderId="1" xfId="2" applyBorder="1" applyAlignment="1" applyProtection="1">
      <alignment horizontal="center" vertical="center"/>
      <protection hidden="1"/>
    </xf>
    <xf numFmtId="0" fontId="10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hidden="1"/>
    </xf>
    <xf numFmtId="9" fontId="6" fillId="0" borderId="1" xfId="2" applyNumberFormat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0" borderId="1" xfId="0" applyFont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76" fontId="0" fillId="5" borderId="1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9" fontId="0" fillId="5" borderId="1" xfId="0" applyNumberFormat="1" applyFill="1" applyBorder="1" applyAlignment="1">
      <alignment vertical="center"/>
    </xf>
    <xf numFmtId="0" fontId="0" fillId="0" borderId="9" xfId="0" applyBorder="1" applyAlignment="1"/>
    <xf numFmtId="0" fontId="0" fillId="3" borderId="4" xfId="0" applyFill="1" applyBorder="1"/>
    <xf numFmtId="176" fontId="0" fillId="0" borderId="1" xfId="0" applyNumberFormat="1" applyBorder="1"/>
    <xf numFmtId="0" fontId="0" fillId="0" borderId="7" xfId="0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18" fillId="0" borderId="0" xfId="0" applyFont="1"/>
    <xf numFmtId="7" fontId="20" fillId="0" borderId="0" xfId="3" applyNumberFormat="1"/>
    <xf numFmtId="0" fontId="6" fillId="0" borderId="1" xfId="2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7" fontId="2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>
      <alignment horizontal="center"/>
    </xf>
    <xf numFmtId="0" fontId="7" fillId="0" borderId="1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hidden="1"/>
    </xf>
    <xf numFmtId="0" fontId="7" fillId="0" borderId="1" xfId="2" applyFont="1" applyBorder="1" applyAlignment="1" applyProtection="1">
      <alignment horizontal="center" vertical="center"/>
      <protection hidden="1"/>
    </xf>
    <xf numFmtId="0" fontId="9" fillId="0" borderId="1" xfId="2" applyFont="1" applyBorder="1" applyAlignment="1" applyProtection="1">
      <alignment horizontal="left" vertical="center" wrapText="1"/>
      <protection locked="0"/>
    </xf>
    <xf numFmtId="0" fontId="6" fillId="0" borderId="1" xfId="2" applyBorder="1" applyAlignment="1" applyProtection="1">
      <alignment horizontal="left" vertical="center" wrapText="1"/>
      <protection locked="0"/>
    </xf>
  </cellXfs>
  <cellStyles count="4">
    <cellStyle name="常规" xfId="0" builtinId="0"/>
    <cellStyle name="常规 2" xfId="1" xr:uid="{6A4304F2-C859-4D56-AFE7-91AEACEACCFD}"/>
    <cellStyle name="常规 3" xfId="2" xr:uid="{D2E53B9F-A25B-4669-98B7-180AF1E58BC7}"/>
    <cellStyle name="超链接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dinchina.xsrv.jp/w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69164-05C9-4A2C-A626-F6F72A8AADC0}">
  <dimension ref="A1:AA19"/>
  <sheetViews>
    <sheetView tabSelected="1" zoomScale="75" zoomScaleNormal="75" workbookViewId="0">
      <selection activeCell="D1" sqref="D1"/>
    </sheetView>
  </sheetViews>
  <sheetFormatPr defaultRowHeight="14"/>
  <cols>
    <col min="2" max="2" width="4.08203125" customWidth="1"/>
    <col min="3" max="3" width="3.6640625" customWidth="1"/>
    <col min="4" max="4" width="8.33203125" customWidth="1"/>
    <col min="5" max="5" width="7.25" customWidth="1"/>
    <col min="6" max="6" width="6.25" customWidth="1"/>
    <col min="7" max="7" width="7.58203125" customWidth="1"/>
    <col min="8" max="8" width="6.25" customWidth="1"/>
    <col min="9" max="9" width="5.9140625" customWidth="1"/>
    <col min="10" max="10" width="8.75" style="26" customWidth="1"/>
    <col min="11" max="12" width="6.25" customWidth="1"/>
    <col min="13" max="13" width="9.6640625" style="26" customWidth="1"/>
    <col min="14" max="14" width="7.25" customWidth="1"/>
    <col min="15" max="19" width="6.25" customWidth="1"/>
    <col min="20" max="20" width="11.58203125" style="9" customWidth="1"/>
    <col min="22" max="22" width="9.33203125" customWidth="1"/>
    <col min="23" max="23" width="8" customWidth="1"/>
    <col min="24" max="24" width="7.83203125" customWidth="1"/>
    <col min="26" max="26" width="9.1640625" bestFit="1" customWidth="1"/>
  </cols>
  <sheetData>
    <row r="1" spans="1:27" ht="18.5" thickBot="1">
      <c r="A1" s="43" t="s">
        <v>63</v>
      </c>
      <c r="D1" s="39">
        <v>20000</v>
      </c>
      <c r="E1" s="45" t="s">
        <v>87</v>
      </c>
      <c r="S1" s="42" t="s">
        <v>89</v>
      </c>
      <c r="T1" s="48" t="s">
        <v>88</v>
      </c>
    </row>
    <row r="2" spans="1:27" ht="16.5">
      <c r="A2" s="44" t="s">
        <v>81</v>
      </c>
    </row>
    <row r="3" spans="1:27" s="1" customFormat="1" ht="28">
      <c r="B3" s="50" t="s">
        <v>0</v>
      </c>
      <c r="C3" s="50" t="s">
        <v>83</v>
      </c>
      <c r="D3" s="50" t="s">
        <v>1</v>
      </c>
      <c r="E3" s="50" t="s">
        <v>2</v>
      </c>
      <c r="F3" s="50" t="s">
        <v>67</v>
      </c>
      <c r="G3" s="50" t="s">
        <v>68</v>
      </c>
      <c r="H3" s="50" t="s">
        <v>3</v>
      </c>
      <c r="I3" s="50" t="s">
        <v>4</v>
      </c>
      <c r="J3" s="51" t="s">
        <v>5</v>
      </c>
      <c r="K3" s="50" t="s">
        <v>6</v>
      </c>
      <c r="L3" s="50" t="s">
        <v>76</v>
      </c>
      <c r="M3" s="51" t="s">
        <v>7</v>
      </c>
      <c r="N3" s="50" t="s">
        <v>77</v>
      </c>
      <c r="O3" s="50" t="s">
        <v>8</v>
      </c>
      <c r="P3" s="50" t="s">
        <v>9</v>
      </c>
      <c r="Q3" s="50" t="s">
        <v>78</v>
      </c>
      <c r="R3" s="50" t="s">
        <v>79</v>
      </c>
      <c r="S3" s="50" t="s">
        <v>80</v>
      </c>
      <c r="T3" s="52" t="s">
        <v>84</v>
      </c>
      <c r="V3" s="49" t="s">
        <v>90</v>
      </c>
      <c r="W3" s="22" t="s">
        <v>23</v>
      </c>
      <c r="X3" s="23" t="s">
        <v>29</v>
      </c>
      <c r="Z3"/>
      <c r="AA3"/>
    </row>
    <row r="4" spans="1:27">
      <c r="B4" s="2">
        <v>1</v>
      </c>
      <c r="C4" s="2">
        <v>2</v>
      </c>
      <c r="D4" s="2">
        <f>D1</f>
        <v>20000</v>
      </c>
      <c r="E4" s="2">
        <v>0</v>
      </c>
      <c r="F4" s="2"/>
      <c r="G4" s="2"/>
      <c r="H4" s="2">
        <f>残業欠勤計算!L4</f>
        <v>0</v>
      </c>
      <c r="I4" s="2">
        <f>残業欠勤計算!N4</f>
        <v>0</v>
      </c>
      <c r="J4" s="3">
        <f>D4+E4+F4+G4+H4+I4</f>
        <v>20000</v>
      </c>
      <c r="K4" s="2">
        <f>社会保険計算!L4</f>
        <v>2200</v>
      </c>
      <c r="L4" s="2">
        <v>5000</v>
      </c>
      <c r="M4" s="3">
        <f>J4-K4-L4</f>
        <v>12800</v>
      </c>
      <c r="N4" s="2">
        <v>12800</v>
      </c>
      <c r="O4" s="4">
        <f>VLOOKUP(N4,V$4:X$11,2,TRUE)</f>
        <v>0.03</v>
      </c>
      <c r="P4" s="40">
        <f>VLOOKUP(N4,V$4:X$11,3,TRUE)</f>
        <v>0</v>
      </c>
      <c r="Q4" s="2">
        <f>S4</f>
        <v>384</v>
      </c>
      <c r="R4" s="2"/>
      <c r="S4" s="2">
        <f t="shared" ref="S4" si="0">M4*O4</f>
        <v>384</v>
      </c>
      <c r="T4" s="10">
        <f>J4-K4-S4</f>
        <v>17416</v>
      </c>
      <c r="V4" s="21">
        <v>0</v>
      </c>
      <c r="W4" s="25">
        <v>0.03</v>
      </c>
      <c r="X4" s="21">
        <v>0</v>
      </c>
    </row>
    <row r="5" spans="1:27">
      <c r="B5" s="2">
        <v>2</v>
      </c>
      <c r="C5" s="2">
        <v>3</v>
      </c>
      <c r="D5" s="2">
        <f>D4</f>
        <v>20000</v>
      </c>
      <c r="E5" s="2">
        <v>0</v>
      </c>
      <c r="F5" s="2"/>
      <c r="G5" s="2"/>
      <c r="H5" s="2">
        <f>残業欠勤計算!L5</f>
        <v>0</v>
      </c>
      <c r="I5" s="2">
        <f>残業欠勤計算!N5</f>
        <v>0</v>
      </c>
      <c r="J5" s="3">
        <f>D5+E5+F5+G5+H5+I5</f>
        <v>20000</v>
      </c>
      <c r="K5" s="2">
        <f t="shared" ref="K5:K15" si="1">K4</f>
        <v>2200</v>
      </c>
      <c r="L5" s="2">
        <v>5000</v>
      </c>
      <c r="M5" s="3">
        <f t="shared" ref="M5:M15" si="2">J5-K5-L5</f>
        <v>12800</v>
      </c>
      <c r="N5" s="2">
        <f t="shared" ref="N5:N15" si="3">M5+N4</f>
        <v>25600</v>
      </c>
      <c r="O5" s="4">
        <f t="shared" ref="O5:O15" si="4">VLOOKUP(N5,V$4:X$11,2,TRUE)</f>
        <v>0.03</v>
      </c>
      <c r="P5" s="40">
        <f t="shared" ref="P5:P15" si="5">VLOOKUP(N5,V$4:X$11,3,TRUE)</f>
        <v>0</v>
      </c>
      <c r="Q5" s="2">
        <f>(N5*O5)-P5</f>
        <v>768</v>
      </c>
      <c r="R5" s="2">
        <f>R4+S4</f>
        <v>384</v>
      </c>
      <c r="S5" s="2">
        <f t="shared" ref="S5:S15" si="6">Q5-R5</f>
        <v>384</v>
      </c>
      <c r="T5" s="10">
        <f t="shared" ref="T5:T15" si="7">J5-K5-S5</f>
        <v>17416</v>
      </c>
      <c r="V5" s="21">
        <v>36000</v>
      </c>
      <c r="W5" s="25">
        <v>0.03</v>
      </c>
      <c r="X5" s="21">
        <v>0</v>
      </c>
    </row>
    <row r="6" spans="1:27">
      <c r="B6" s="2">
        <v>3</v>
      </c>
      <c r="C6" s="2">
        <v>4</v>
      </c>
      <c r="D6" s="2">
        <f t="shared" ref="D6:D15" si="8">D5</f>
        <v>20000</v>
      </c>
      <c r="E6" s="2">
        <v>0</v>
      </c>
      <c r="F6" s="2"/>
      <c r="G6" s="2"/>
      <c r="H6" s="2">
        <f>残業欠勤計算!L6</f>
        <v>0</v>
      </c>
      <c r="I6" s="2">
        <f>残業欠勤計算!N6</f>
        <v>0</v>
      </c>
      <c r="J6" s="3">
        <f t="shared" ref="J6:J15" si="9">D6+E6+F6+G6+H6+I6</f>
        <v>20000</v>
      </c>
      <c r="K6" s="2">
        <f t="shared" si="1"/>
        <v>2200</v>
      </c>
      <c r="L6" s="2">
        <v>5000</v>
      </c>
      <c r="M6" s="3">
        <f t="shared" si="2"/>
        <v>12800</v>
      </c>
      <c r="N6" s="2">
        <f t="shared" si="3"/>
        <v>38400</v>
      </c>
      <c r="O6" s="4">
        <f t="shared" si="4"/>
        <v>0.03</v>
      </c>
      <c r="P6" s="40">
        <f t="shared" si="5"/>
        <v>0</v>
      </c>
      <c r="Q6" s="2">
        <f>(N6*O6)-P6</f>
        <v>1152</v>
      </c>
      <c r="R6" s="2">
        <f t="shared" ref="R6:R15" si="10">R5+S5</f>
        <v>768</v>
      </c>
      <c r="S6" s="2">
        <f t="shared" si="6"/>
        <v>384</v>
      </c>
      <c r="T6" s="10">
        <f t="shared" si="7"/>
        <v>17416</v>
      </c>
      <c r="V6" s="21">
        <v>144000</v>
      </c>
      <c r="W6" s="25">
        <v>0.1</v>
      </c>
      <c r="X6" s="21">
        <v>2520</v>
      </c>
    </row>
    <row r="7" spans="1:27">
      <c r="B7" s="2">
        <v>4</v>
      </c>
      <c r="C7" s="2">
        <v>5</v>
      </c>
      <c r="D7" s="2">
        <f t="shared" si="8"/>
        <v>20000</v>
      </c>
      <c r="E7" s="2">
        <v>0</v>
      </c>
      <c r="F7" s="2"/>
      <c r="G7" s="2"/>
      <c r="H7" s="2">
        <f>残業欠勤計算!L7</f>
        <v>0</v>
      </c>
      <c r="I7" s="2">
        <f>残業欠勤計算!N7</f>
        <v>0</v>
      </c>
      <c r="J7" s="3">
        <f t="shared" si="9"/>
        <v>20000</v>
      </c>
      <c r="K7" s="2">
        <f t="shared" si="1"/>
        <v>2200</v>
      </c>
      <c r="L7" s="2">
        <v>5000</v>
      </c>
      <c r="M7" s="3">
        <f t="shared" si="2"/>
        <v>12800</v>
      </c>
      <c r="N7" s="2">
        <f t="shared" si="3"/>
        <v>51200</v>
      </c>
      <c r="O7" s="4">
        <f t="shared" si="4"/>
        <v>0.03</v>
      </c>
      <c r="P7" s="40">
        <f t="shared" si="5"/>
        <v>0</v>
      </c>
      <c r="Q7" s="2">
        <f t="shared" ref="Q7:Q15" si="11">(N7*O7)-P7</f>
        <v>1536</v>
      </c>
      <c r="R7" s="2">
        <f t="shared" si="10"/>
        <v>1152</v>
      </c>
      <c r="S7" s="2">
        <f t="shared" si="6"/>
        <v>384</v>
      </c>
      <c r="T7" s="10">
        <f t="shared" si="7"/>
        <v>17416</v>
      </c>
      <c r="V7" s="21">
        <v>300000</v>
      </c>
      <c r="W7" s="25">
        <v>0.2</v>
      </c>
      <c r="X7" s="21">
        <v>16920</v>
      </c>
    </row>
    <row r="8" spans="1:27">
      <c r="B8" s="2">
        <v>5</v>
      </c>
      <c r="C8" s="2">
        <v>6</v>
      </c>
      <c r="D8" s="2">
        <f t="shared" si="8"/>
        <v>20000</v>
      </c>
      <c r="E8" s="2">
        <v>0</v>
      </c>
      <c r="F8" s="2"/>
      <c r="G8" s="2"/>
      <c r="H8" s="2">
        <f>残業欠勤計算!L8</f>
        <v>0</v>
      </c>
      <c r="I8" s="2">
        <f>残業欠勤計算!N8</f>
        <v>0</v>
      </c>
      <c r="J8" s="3">
        <f t="shared" si="9"/>
        <v>20000</v>
      </c>
      <c r="K8" s="2">
        <f t="shared" si="1"/>
        <v>2200</v>
      </c>
      <c r="L8" s="2">
        <v>5000</v>
      </c>
      <c r="M8" s="3">
        <f t="shared" si="2"/>
        <v>12800</v>
      </c>
      <c r="N8" s="2">
        <f t="shared" si="3"/>
        <v>64000</v>
      </c>
      <c r="O8" s="4">
        <f t="shared" si="4"/>
        <v>0.03</v>
      </c>
      <c r="P8" s="40">
        <f t="shared" si="5"/>
        <v>0</v>
      </c>
      <c r="Q8" s="2">
        <f t="shared" si="11"/>
        <v>1920</v>
      </c>
      <c r="R8" s="2">
        <f t="shared" si="10"/>
        <v>1536</v>
      </c>
      <c r="S8" s="2">
        <f t="shared" si="6"/>
        <v>384</v>
      </c>
      <c r="T8" s="10">
        <f t="shared" si="7"/>
        <v>17416</v>
      </c>
      <c r="V8" s="21">
        <v>420000</v>
      </c>
      <c r="W8" s="25">
        <v>0.25</v>
      </c>
      <c r="X8" s="21">
        <v>31920</v>
      </c>
    </row>
    <row r="9" spans="1:27">
      <c r="B9" s="2">
        <v>6</v>
      </c>
      <c r="C9" s="2">
        <v>7</v>
      </c>
      <c r="D9" s="2">
        <f t="shared" si="8"/>
        <v>20000</v>
      </c>
      <c r="E9" s="2">
        <v>0</v>
      </c>
      <c r="F9" s="2">
        <v>150</v>
      </c>
      <c r="G9" s="2"/>
      <c r="H9" s="2">
        <f>残業欠勤計算!L9</f>
        <v>0</v>
      </c>
      <c r="I9" s="2">
        <f>残業欠勤計算!N9</f>
        <v>0</v>
      </c>
      <c r="J9" s="3">
        <f t="shared" si="9"/>
        <v>20150</v>
      </c>
      <c r="K9" s="2">
        <f t="shared" si="1"/>
        <v>2200</v>
      </c>
      <c r="L9" s="2">
        <v>5000</v>
      </c>
      <c r="M9" s="3">
        <f t="shared" si="2"/>
        <v>12950</v>
      </c>
      <c r="N9" s="2">
        <f t="shared" si="3"/>
        <v>76950</v>
      </c>
      <c r="O9" s="4">
        <f t="shared" si="4"/>
        <v>0.03</v>
      </c>
      <c r="P9" s="40">
        <f t="shared" si="5"/>
        <v>0</v>
      </c>
      <c r="Q9" s="2">
        <f t="shared" si="11"/>
        <v>2308.5</v>
      </c>
      <c r="R9" s="2">
        <f t="shared" si="10"/>
        <v>1920</v>
      </c>
      <c r="S9" s="2">
        <f t="shared" si="6"/>
        <v>388.5</v>
      </c>
      <c r="T9" s="10">
        <f t="shared" si="7"/>
        <v>17561.5</v>
      </c>
      <c r="V9" s="21">
        <v>660000</v>
      </c>
      <c r="W9" s="25">
        <v>0.3</v>
      </c>
      <c r="X9" s="21">
        <v>52920</v>
      </c>
    </row>
    <row r="10" spans="1:27">
      <c r="B10" s="2">
        <v>7</v>
      </c>
      <c r="C10" s="2">
        <v>8</v>
      </c>
      <c r="D10" s="2">
        <f t="shared" si="8"/>
        <v>20000</v>
      </c>
      <c r="E10" s="2">
        <v>0</v>
      </c>
      <c r="F10" s="2">
        <v>150</v>
      </c>
      <c r="G10" s="2"/>
      <c r="H10" s="2">
        <f>残業欠勤計算!L10</f>
        <v>0</v>
      </c>
      <c r="I10" s="2">
        <f>残業欠勤計算!N10</f>
        <v>0</v>
      </c>
      <c r="J10" s="3">
        <f t="shared" si="9"/>
        <v>20150</v>
      </c>
      <c r="K10" s="2">
        <f t="shared" si="1"/>
        <v>2200</v>
      </c>
      <c r="L10" s="2">
        <v>5000</v>
      </c>
      <c r="M10" s="3">
        <f t="shared" si="2"/>
        <v>12950</v>
      </c>
      <c r="N10" s="2">
        <f t="shared" si="3"/>
        <v>89900</v>
      </c>
      <c r="O10" s="4">
        <f t="shared" si="4"/>
        <v>0.03</v>
      </c>
      <c r="P10" s="40">
        <f t="shared" si="5"/>
        <v>0</v>
      </c>
      <c r="Q10" s="2">
        <f t="shared" si="11"/>
        <v>2697</v>
      </c>
      <c r="R10" s="2">
        <f t="shared" si="10"/>
        <v>2308.5</v>
      </c>
      <c r="S10" s="2">
        <f t="shared" si="6"/>
        <v>388.5</v>
      </c>
      <c r="T10" s="10">
        <f t="shared" si="7"/>
        <v>17561.5</v>
      </c>
      <c r="V10" s="21">
        <v>960000</v>
      </c>
      <c r="W10" s="25">
        <v>0.35</v>
      </c>
      <c r="X10" s="21">
        <v>85920</v>
      </c>
    </row>
    <row r="11" spans="1:27">
      <c r="B11" s="2">
        <v>8</v>
      </c>
      <c r="C11" s="2">
        <v>9</v>
      </c>
      <c r="D11" s="2">
        <f t="shared" si="8"/>
        <v>20000</v>
      </c>
      <c r="E11" s="2">
        <v>0</v>
      </c>
      <c r="F11" s="2">
        <v>150</v>
      </c>
      <c r="G11" s="2"/>
      <c r="H11" s="2">
        <f>残業欠勤計算!L11</f>
        <v>0</v>
      </c>
      <c r="I11" s="2">
        <f>残業欠勤計算!N11</f>
        <v>0</v>
      </c>
      <c r="J11" s="3">
        <f t="shared" si="9"/>
        <v>20150</v>
      </c>
      <c r="K11" s="2">
        <f t="shared" si="1"/>
        <v>2200</v>
      </c>
      <c r="L11" s="2">
        <v>5000</v>
      </c>
      <c r="M11" s="3">
        <f t="shared" si="2"/>
        <v>12950</v>
      </c>
      <c r="N11" s="2">
        <f t="shared" si="3"/>
        <v>102850</v>
      </c>
      <c r="O11" s="4">
        <f t="shared" si="4"/>
        <v>0.03</v>
      </c>
      <c r="P11" s="40">
        <f t="shared" si="5"/>
        <v>0</v>
      </c>
      <c r="Q11" s="2">
        <f t="shared" si="11"/>
        <v>3085.5</v>
      </c>
      <c r="R11" s="2">
        <f t="shared" si="10"/>
        <v>2697</v>
      </c>
      <c r="S11" s="2">
        <f t="shared" si="6"/>
        <v>388.5</v>
      </c>
      <c r="T11" s="10">
        <f t="shared" si="7"/>
        <v>17561.5</v>
      </c>
      <c r="V11" s="21">
        <v>2000000</v>
      </c>
      <c r="W11" s="25">
        <v>0.45</v>
      </c>
      <c r="X11" s="21">
        <v>181920</v>
      </c>
    </row>
    <row r="12" spans="1:27">
      <c r="B12" s="2">
        <v>9</v>
      </c>
      <c r="C12" s="2">
        <v>10</v>
      </c>
      <c r="D12" s="2">
        <f t="shared" si="8"/>
        <v>20000</v>
      </c>
      <c r="E12" s="2">
        <v>0</v>
      </c>
      <c r="F12" s="2">
        <v>150</v>
      </c>
      <c r="G12" s="2"/>
      <c r="H12" s="2">
        <f>残業欠勤計算!L12</f>
        <v>0</v>
      </c>
      <c r="I12" s="2">
        <f>残業欠勤計算!N12</f>
        <v>0</v>
      </c>
      <c r="J12" s="3">
        <f t="shared" si="9"/>
        <v>20150</v>
      </c>
      <c r="K12" s="2">
        <f t="shared" si="1"/>
        <v>2200</v>
      </c>
      <c r="L12" s="2">
        <v>5000</v>
      </c>
      <c r="M12" s="3">
        <f t="shared" si="2"/>
        <v>12950</v>
      </c>
      <c r="N12" s="2">
        <f t="shared" si="3"/>
        <v>115800</v>
      </c>
      <c r="O12" s="4">
        <f t="shared" si="4"/>
        <v>0.03</v>
      </c>
      <c r="P12" s="40">
        <f t="shared" si="5"/>
        <v>0</v>
      </c>
      <c r="Q12" s="2">
        <f>(N12*O12)-P12</f>
        <v>3474</v>
      </c>
      <c r="R12" s="2">
        <f t="shared" si="10"/>
        <v>3085.5</v>
      </c>
      <c r="S12" s="2">
        <f t="shared" si="6"/>
        <v>388.5</v>
      </c>
      <c r="T12" s="10">
        <f t="shared" si="7"/>
        <v>17561.5</v>
      </c>
    </row>
    <row r="13" spans="1:27">
      <c r="B13" s="2">
        <v>10</v>
      </c>
      <c r="C13" s="2">
        <v>11</v>
      </c>
      <c r="D13" s="2">
        <f t="shared" si="8"/>
        <v>20000</v>
      </c>
      <c r="E13" s="2">
        <v>0</v>
      </c>
      <c r="F13" s="2">
        <v>150</v>
      </c>
      <c r="G13" s="2"/>
      <c r="H13" s="2">
        <f>残業欠勤計算!L13</f>
        <v>0</v>
      </c>
      <c r="I13" s="2">
        <f>残業欠勤計算!N13</f>
        <v>0</v>
      </c>
      <c r="J13" s="3">
        <f t="shared" si="9"/>
        <v>20150</v>
      </c>
      <c r="K13" s="2">
        <f t="shared" si="1"/>
        <v>2200</v>
      </c>
      <c r="L13" s="2">
        <v>5000</v>
      </c>
      <c r="M13" s="3">
        <f t="shared" si="2"/>
        <v>12950</v>
      </c>
      <c r="N13" s="2">
        <f t="shared" si="3"/>
        <v>128750</v>
      </c>
      <c r="O13" s="4">
        <f t="shared" si="4"/>
        <v>0.03</v>
      </c>
      <c r="P13" s="40">
        <f t="shared" si="5"/>
        <v>0</v>
      </c>
      <c r="Q13" s="2">
        <f t="shared" si="11"/>
        <v>3862.5</v>
      </c>
      <c r="R13" s="2">
        <f t="shared" si="10"/>
        <v>3474</v>
      </c>
      <c r="S13" s="2">
        <f t="shared" si="6"/>
        <v>388.5</v>
      </c>
      <c r="T13" s="10">
        <f t="shared" si="7"/>
        <v>17561.5</v>
      </c>
    </row>
    <row r="14" spans="1:27">
      <c r="B14" s="2">
        <v>11</v>
      </c>
      <c r="C14" s="2">
        <v>12</v>
      </c>
      <c r="D14" s="2">
        <f t="shared" si="8"/>
        <v>20000</v>
      </c>
      <c r="E14" s="2">
        <v>0</v>
      </c>
      <c r="F14" s="2"/>
      <c r="G14" s="2"/>
      <c r="H14" s="2">
        <f>残業欠勤計算!L14</f>
        <v>0</v>
      </c>
      <c r="I14" s="2">
        <f>残業欠勤計算!N14</f>
        <v>0</v>
      </c>
      <c r="J14" s="3">
        <f t="shared" si="9"/>
        <v>20000</v>
      </c>
      <c r="K14" s="2">
        <f t="shared" si="1"/>
        <v>2200</v>
      </c>
      <c r="L14" s="2">
        <v>5000</v>
      </c>
      <c r="M14" s="3">
        <f t="shared" si="2"/>
        <v>12800</v>
      </c>
      <c r="N14" s="2">
        <f t="shared" si="3"/>
        <v>141550</v>
      </c>
      <c r="O14" s="4">
        <f t="shared" si="4"/>
        <v>0.03</v>
      </c>
      <c r="P14" s="40">
        <f t="shared" si="5"/>
        <v>0</v>
      </c>
      <c r="Q14" s="2">
        <f t="shared" si="11"/>
        <v>4246.5</v>
      </c>
      <c r="R14" s="2">
        <f t="shared" si="10"/>
        <v>3862.5</v>
      </c>
      <c r="S14" s="2">
        <f t="shared" si="6"/>
        <v>384</v>
      </c>
      <c r="T14" s="10">
        <f t="shared" si="7"/>
        <v>17416</v>
      </c>
    </row>
    <row r="15" spans="1:27" ht="14.5" thickBot="1">
      <c r="B15" s="5">
        <v>12</v>
      </c>
      <c r="C15" s="5">
        <v>1</v>
      </c>
      <c r="D15" s="2">
        <f t="shared" si="8"/>
        <v>20000</v>
      </c>
      <c r="E15" s="5">
        <f>D1*2</f>
        <v>40000</v>
      </c>
      <c r="F15" s="5"/>
      <c r="G15" s="5"/>
      <c r="H15" s="2">
        <f>残業欠勤計算!L15</f>
        <v>0</v>
      </c>
      <c r="I15" s="2">
        <f>残業欠勤計算!N15</f>
        <v>0</v>
      </c>
      <c r="J15" s="3">
        <f t="shared" si="9"/>
        <v>60000</v>
      </c>
      <c r="K15" s="2">
        <f t="shared" si="1"/>
        <v>2200</v>
      </c>
      <c r="L15" s="2">
        <v>5000</v>
      </c>
      <c r="M15" s="6">
        <f t="shared" si="2"/>
        <v>52800</v>
      </c>
      <c r="N15" s="5">
        <f t="shared" si="3"/>
        <v>194350</v>
      </c>
      <c r="O15" s="4">
        <f t="shared" si="4"/>
        <v>0.1</v>
      </c>
      <c r="P15" s="40">
        <f t="shared" si="5"/>
        <v>2520</v>
      </c>
      <c r="Q15" s="2">
        <f t="shared" si="11"/>
        <v>16915</v>
      </c>
      <c r="R15" s="2">
        <f t="shared" si="10"/>
        <v>4246.5</v>
      </c>
      <c r="S15" s="2">
        <f t="shared" si="6"/>
        <v>12668.5</v>
      </c>
      <c r="T15" s="11">
        <f t="shared" si="7"/>
        <v>45131.5</v>
      </c>
    </row>
    <row r="16" spans="1:27" ht="17" thickTop="1">
      <c r="B16" s="7"/>
      <c r="C16" s="7"/>
      <c r="D16" s="8">
        <f t="shared" ref="D16:K16" si="12">SUM(D4:D15)</f>
        <v>240000</v>
      </c>
      <c r="E16" s="8">
        <f t="shared" si="12"/>
        <v>40000</v>
      </c>
      <c r="F16" s="8"/>
      <c r="G16" s="8"/>
      <c r="H16" s="8">
        <f t="shared" si="12"/>
        <v>0</v>
      </c>
      <c r="I16" s="8">
        <f t="shared" si="12"/>
        <v>0</v>
      </c>
      <c r="J16" s="8">
        <f t="shared" si="12"/>
        <v>280750</v>
      </c>
      <c r="K16" s="8">
        <f t="shared" si="12"/>
        <v>26400</v>
      </c>
      <c r="L16" s="7"/>
      <c r="M16" s="8">
        <f>SUM(M4:M15)</f>
        <v>194350</v>
      </c>
      <c r="N16" s="7"/>
      <c r="O16" s="41"/>
      <c r="P16" s="41"/>
      <c r="Q16" s="7"/>
      <c r="R16" s="7"/>
      <c r="S16" s="8">
        <f>SUM(S4:S15)</f>
        <v>16915</v>
      </c>
      <c r="T16" s="12">
        <f>SUM(T4:T15)</f>
        <v>237435</v>
      </c>
      <c r="U16" s="47" t="s">
        <v>86</v>
      </c>
    </row>
    <row r="17" spans="5:20" ht="14.5" thickBot="1"/>
    <row r="18" spans="5:20" ht="14.5" thickTop="1">
      <c r="Q18" s="46"/>
      <c r="S18" s="3" t="s">
        <v>85</v>
      </c>
      <c r="T18" s="12">
        <f>D16+E16</f>
        <v>280000</v>
      </c>
    </row>
    <row r="19" spans="5:20" ht="18">
      <c r="E19" s="42" t="s">
        <v>82</v>
      </c>
      <c r="T19"/>
    </row>
  </sheetData>
  <phoneticPr fontId="2" type="noConversion"/>
  <hyperlinks>
    <hyperlink ref="T1" r:id="rId1" xr:uid="{69D639D8-E557-4503-999B-C03D1A94D1F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09D1-1C1D-4A35-B299-142499EAB0DD}">
  <dimension ref="B1:N17"/>
  <sheetViews>
    <sheetView workbookViewId="0">
      <selection activeCell="F18" sqref="F18"/>
    </sheetView>
  </sheetViews>
  <sheetFormatPr defaultRowHeight="14"/>
  <cols>
    <col min="1" max="1" width="5.83203125" customWidth="1"/>
    <col min="2" max="14" width="7.75" customWidth="1"/>
  </cols>
  <sheetData>
    <row r="1" spans="2:14" ht="16.5">
      <c r="C1" s="53" t="s">
        <v>10</v>
      </c>
      <c r="D1" s="53"/>
      <c r="E1" s="53"/>
      <c r="F1" s="54" t="s">
        <v>65</v>
      </c>
      <c r="G1" s="55"/>
      <c r="H1" s="55"/>
      <c r="I1" s="55"/>
      <c r="J1" s="55"/>
      <c r="K1" s="55"/>
      <c r="L1" s="56"/>
      <c r="M1" s="57" t="s">
        <v>13</v>
      </c>
      <c r="N1" s="58"/>
    </row>
    <row r="2" spans="2:14" ht="18">
      <c r="C2" s="14"/>
      <c r="D2" s="14" t="s">
        <v>16</v>
      </c>
      <c r="E2" s="14" t="s">
        <v>15</v>
      </c>
      <c r="F2" s="57" t="s">
        <v>17</v>
      </c>
      <c r="G2" s="58"/>
      <c r="H2" s="57" t="s">
        <v>18</v>
      </c>
      <c r="I2" s="58"/>
      <c r="J2" s="57" t="s">
        <v>19</v>
      </c>
      <c r="K2" s="58"/>
      <c r="L2" s="13" t="s">
        <v>21</v>
      </c>
      <c r="M2" s="57"/>
      <c r="N2" s="58"/>
    </row>
    <row r="3" spans="2:14" ht="14.5">
      <c r="B3" s="2"/>
      <c r="C3" s="33" t="s">
        <v>11</v>
      </c>
      <c r="D3" s="34"/>
      <c r="E3" s="34"/>
      <c r="F3" s="35" t="s">
        <v>14</v>
      </c>
      <c r="G3" s="36" t="s">
        <v>12</v>
      </c>
      <c r="H3" s="35" t="s">
        <v>14</v>
      </c>
      <c r="I3" s="36" t="s">
        <v>12</v>
      </c>
      <c r="J3" s="35" t="s">
        <v>14</v>
      </c>
      <c r="K3" s="36" t="s">
        <v>12</v>
      </c>
      <c r="L3" s="34" t="s">
        <v>12</v>
      </c>
      <c r="M3" s="34" t="s">
        <v>14</v>
      </c>
      <c r="N3" s="34" t="s">
        <v>20</v>
      </c>
    </row>
    <row r="4" spans="2:14" ht="16.5">
      <c r="B4" s="27" t="s">
        <v>51</v>
      </c>
      <c r="C4" s="29">
        <f>'2021'!D4</f>
        <v>20000</v>
      </c>
      <c r="D4" s="28">
        <f t="shared" ref="D4:D15" si="0">C4/21.75</f>
        <v>919.54022988505744</v>
      </c>
      <c r="E4" s="30">
        <f t="shared" ref="E4:E15" si="1">D4/8</f>
        <v>114.94252873563218</v>
      </c>
      <c r="F4" s="29">
        <v>0</v>
      </c>
      <c r="G4" s="31">
        <f t="shared" ref="G4:G15" si="2">($E4*1.5)*F4</f>
        <v>0</v>
      </c>
      <c r="H4" s="29">
        <v>0</v>
      </c>
      <c r="I4" s="31">
        <f t="shared" ref="I4:I15" si="3">($E4*2)*H4</f>
        <v>0</v>
      </c>
      <c r="J4" s="29">
        <v>0</v>
      </c>
      <c r="K4" s="31">
        <f t="shared" ref="K4:K15" si="4">($E4*3)*J4</f>
        <v>0</v>
      </c>
      <c r="L4" s="32">
        <f t="shared" ref="L4:L15" si="5">K4+I4+G4</f>
        <v>0</v>
      </c>
      <c r="M4" s="29">
        <v>0</v>
      </c>
      <c r="N4" s="32">
        <f t="shared" ref="N4:N15" si="6">($E4*-1)*M4</f>
        <v>0</v>
      </c>
    </row>
    <row r="5" spans="2:14" ht="16.5">
      <c r="B5" s="27" t="s">
        <v>52</v>
      </c>
      <c r="C5" s="29">
        <f>'2021'!D5</f>
        <v>20000</v>
      </c>
      <c r="D5" s="28">
        <f t="shared" si="0"/>
        <v>919.54022988505744</v>
      </c>
      <c r="E5" s="30">
        <f t="shared" si="1"/>
        <v>114.94252873563218</v>
      </c>
      <c r="F5" s="29">
        <v>0</v>
      </c>
      <c r="G5" s="31">
        <f t="shared" si="2"/>
        <v>0</v>
      </c>
      <c r="H5" s="29">
        <v>0</v>
      </c>
      <c r="I5" s="31">
        <f t="shared" si="3"/>
        <v>0</v>
      </c>
      <c r="J5" s="29">
        <v>0</v>
      </c>
      <c r="K5" s="31">
        <f t="shared" si="4"/>
        <v>0</v>
      </c>
      <c r="L5" s="32">
        <f t="shared" si="5"/>
        <v>0</v>
      </c>
      <c r="M5" s="29">
        <v>0</v>
      </c>
      <c r="N5" s="32">
        <f t="shared" si="6"/>
        <v>0</v>
      </c>
    </row>
    <row r="6" spans="2:14" ht="16.5">
      <c r="B6" s="27" t="s">
        <v>53</v>
      </c>
      <c r="C6" s="29">
        <f>'2021'!D6</f>
        <v>20000</v>
      </c>
      <c r="D6" s="28">
        <f t="shared" si="0"/>
        <v>919.54022988505744</v>
      </c>
      <c r="E6" s="30">
        <f t="shared" si="1"/>
        <v>114.94252873563218</v>
      </c>
      <c r="F6" s="29">
        <v>0</v>
      </c>
      <c r="G6" s="31">
        <f t="shared" si="2"/>
        <v>0</v>
      </c>
      <c r="H6" s="29">
        <v>0</v>
      </c>
      <c r="I6" s="31">
        <f t="shared" si="3"/>
        <v>0</v>
      </c>
      <c r="J6" s="29">
        <v>0</v>
      </c>
      <c r="K6" s="31">
        <f t="shared" si="4"/>
        <v>0</v>
      </c>
      <c r="L6" s="32">
        <f t="shared" si="5"/>
        <v>0</v>
      </c>
      <c r="M6" s="29">
        <v>0</v>
      </c>
      <c r="N6" s="32">
        <f t="shared" si="6"/>
        <v>0</v>
      </c>
    </row>
    <row r="7" spans="2:14" ht="16.5">
      <c r="B7" s="27" t="s">
        <v>54</v>
      </c>
      <c r="C7" s="29">
        <f>'2021'!D7</f>
        <v>20000</v>
      </c>
      <c r="D7" s="28">
        <f t="shared" si="0"/>
        <v>919.54022988505744</v>
      </c>
      <c r="E7" s="30">
        <f t="shared" si="1"/>
        <v>114.94252873563218</v>
      </c>
      <c r="F7" s="29">
        <v>0</v>
      </c>
      <c r="G7" s="31">
        <f t="shared" si="2"/>
        <v>0</v>
      </c>
      <c r="H7" s="29">
        <v>0</v>
      </c>
      <c r="I7" s="31">
        <f t="shared" si="3"/>
        <v>0</v>
      </c>
      <c r="J7" s="29">
        <v>0</v>
      </c>
      <c r="K7" s="31">
        <f t="shared" si="4"/>
        <v>0</v>
      </c>
      <c r="L7" s="32">
        <f t="shared" si="5"/>
        <v>0</v>
      </c>
      <c r="M7" s="29">
        <v>0</v>
      </c>
      <c r="N7" s="32">
        <f t="shared" si="6"/>
        <v>0</v>
      </c>
    </row>
    <row r="8" spans="2:14" ht="16.5">
      <c r="B8" s="27" t="s">
        <v>55</v>
      </c>
      <c r="C8" s="29">
        <f>'2021'!D8</f>
        <v>20000</v>
      </c>
      <c r="D8" s="28">
        <f t="shared" si="0"/>
        <v>919.54022988505744</v>
      </c>
      <c r="E8" s="30">
        <f t="shared" si="1"/>
        <v>114.94252873563218</v>
      </c>
      <c r="F8" s="29">
        <v>0</v>
      </c>
      <c r="G8" s="31">
        <f t="shared" si="2"/>
        <v>0</v>
      </c>
      <c r="H8" s="29">
        <v>0</v>
      </c>
      <c r="I8" s="31">
        <f t="shared" si="3"/>
        <v>0</v>
      </c>
      <c r="J8" s="29">
        <v>0</v>
      </c>
      <c r="K8" s="31">
        <f t="shared" si="4"/>
        <v>0</v>
      </c>
      <c r="L8" s="32">
        <f t="shared" si="5"/>
        <v>0</v>
      </c>
      <c r="M8" s="29">
        <v>0</v>
      </c>
      <c r="N8" s="32">
        <f t="shared" si="6"/>
        <v>0</v>
      </c>
    </row>
    <row r="9" spans="2:14" ht="16.5">
      <c r="B9" s="27" t="s">
        <v>56</v>
      </c>
      <c r="C9" s="29">
        <f>'2021'!D9</f>
        <v>20000</v>
      </c>
      <c r="D9" s="28">
        <f t="shared" si="0"/>
        <v>919.54022988505744</v>
      </c>
      <c r="E9" s="30">
        <f t="shared" si="1"/>
        <v>114.94252873563218</v>
      </c>
      <c r="F9" s="29">
        <v>0</v>
      </c>
      <c r="G9" s="31">
        <f t="shared" si="2"/>
        <v>0</v>
      </c>
      <c r="H9" s="29">
        <v>0</v>
      </c>
      <c r="I9" s="31">
        <f t="shared" si="3"/>
        <v>0</v>
      </c>
      <c r="J9" s="29">
        <v>0</v>
      </c>
      <c r="K9" s="31">
        <f t="shared" si="4"/>
        <v>0</v>
      </c>
      <c r="L9" s="32">
        <f t="shared" si="5"/>
        <v>0</v>
      </c>
      <c r="M9" s="29">
        <v>0</v>
      </c>
      <c r="N9" s="32">
        <f t="shared" si="6"/>
        <v>0</v>
      </c>
    </row>
    <row r="10" spans="2:14" ht="16.5">
      <c r="B10" s="27" t="s">
        <v>57</v>
      </c>
      <c r="C10" s="29">
        <f>'2021'!D10</f>
        <v>20000</v>
      </c>
      <c r="D10" s="28">
        <f t="shared" si="0"/>
        <v>919.54022988505744</v>
      </c>
      <c r="E10" s="30">
        <f t="shared" si="1"/>
        <v>114.94252873563218</v>
      </c>
      <c r="F10" s="29">
        <v>0</v>
      </c>
      <c r="G10" s="31">
        <f t="shared" si="2"/>
        <v>0</v>
      </c>
      <c r="H10" s="29">
        <v>0</v>
      </c>
      <c r="I10" s="31">
        <f t="shared" si="3"/>
        <v>0</v>
      </c>
      <c r="J10" s="29">
        <v>0</v>
      </c>
      <c r="K10" s="31">
        <f t="shared" si="4"/>
        <v>0</v>
      </c>
      <c r="L10" s="32">
        <f t="shared" si="5"/>
        <v>0</v>
      </c>
      <c r="M10" s="29">
        <v>0</v>
      </c>
      <c r="N10" s="32">
        <f t="shared" si="6"/>
        <v>0</v>
      </c>
    </row>
    <row r="11" spans="2:14" ht="16.5">
      <c r="B11" s="27" t="s">
        <v>58</v>
      </c>
      <c r="C11" s="29">
        <f>'2021'!D11</f>
        <v>20000</v>
      </c>
      <c r="D11" s="28">
        <f t="shared" si="0"/>
        <v>919.54022988505744</v>
      </c>
      <c r="E11" s="30">
        <f t="shared" si="1"/>
        <v>114.94252873563218</v>
      </c>
      <c r="F11" s="29">
        <v>0</v>
      </c>
      <c r="G11" s="31">
        <f t="shared" si="2"/>
        <v>0</v>
      </c>
      <c r="H11" s="29">
        <v>0</v>
      </c>
      <c r="I11" s="31">
        <f t="shared" si="3"/>
        <v>0</v>
      </c>
      <c r="J11" s="29">
        <v>0</v>
      </c>
      <c r="K11" s="31">
        <f t="shared" si="4"/>
        <v>0</v>
      </c>
      <c r="L11" s="32">
        <f t="shared" si="5"/>
        <v>0</v>
      </c>
      <c r="M11" s="29">
        <v>0</v>
      </c>
      <c r="N11" s="32">
        <f t="shared" si="6"/>
        <v>0</v>
      </c>
    </row>
    <row r="12" spans="2:14" ht="16.5">
      <c r="B12" s="27" t="s">
        <v>59</v>
      </c>
      <c r="C12" s="29">
        <f>'2021'!D12</f>
        <v>20000</v>
      </c>
      <c r="D12" s="28">
        <f t="shared" si="0"/>
        <v>919.54022988505744</v>
      </c>
      <c r="E12" s="30">
        <f t="shared" si="1"/>
        <v>114.94252873563218</v>
      </c>
      <c r="F12" s="29">
        <v>0</v>
      </c>
      <c r="G12" s="31">
        <f t="shared" si="2"/>
        <v>0</v>
      </c>
      <c r="H12" s="29">
        <v>0</v>
      </c>
      <c r="I12" s="31">
        <f t="shared" si="3"/>
        <v>0</v>
      </c>
      <c r="J12" s="29">
        <v>0</v>
      </c>
      <c r="K12" s="31">
        <f t="shared" si="4"/>
        <v>0</v>
      </c>
      <c r="L12" s="32">
        <f t="shared" si="5"/>
        <v>0</v>
      </c>
      <c r="M12" s="29">
        <v>0</v>
      </c>
      <c r="N12" s="32">
        <f t="shared" si="6"/>
        <v>0</v>
      </c>
    </row>
    <row r="13" spans="2:14" ht="16.5">
      <c r="B13" s="27" t="s">
        <v>60</v>
      </c>
      <c r="C13" s="29">
        <f>'2021'!D13</f>
        <v>20000</v>
      </c>
      <c r="D13" s="28">
        <f t="shared" si="0"/>
        <v>919.54022988505744</v>
      </c>
      <c r="E13" s="30">
        <f t="shared" si="1"/>
        <v>114.94252873563218</v>
      </c>
      <c r="F13" s="29">
        <v>0</v>
      </c>
      <c r="G13" s="31">
        <f t="shared" si="2"/>
        <v>0</v>
      </c>
      <c r="H13" s="29">
        <v>0</v>
      </c>
      <c r="I13" s="31">
        <f t="shared" si="3"/>
        <v>0</v>
      </c>
      <c r="J13" s="29">
        <v>0</v>
      </c>
      <c r="K13" s="31">
        <f t="shared" si="4"/>
        <v>0</v>
      </c>
      <c r="L13" s="32">
        <f t="shared" si="5"/>
        <v>0</v>
      </c>
      <c r="M13" s="29">
        <v>0</v>
      </c>
      <c r="N13" s="32">
        <f t="shared" si="6"/>
        <v>0</v>
      </c>
    </row>
    <row r="14" spans="2:14" ht="16.5">
      <c r="B14" s="27" t="s">
        <v>61</v>
      </c>
      <c r="C14" s="29">
        <f>'2021'!D14</f>
        <v>20000</v>
      </c>
      <c r="D14" s="28">
        <f t="shared" si="0"/>
        <v>919.54022988505744</v>
      </c>
      <c r="E14" s="30">
        <f t="shared" si="1"/>
        <v>114.94252873563218</v>
      </c>
      <c r="F14" s="29">
        <v>0</v>
      </c>
      <c r="G14" s="31">
        <f t="shared" si="2"/>
        <v>0</v>
      </c>
      <c r="H14" s="29">
        <v>0</v>
      </c>
      <c r="I14" s="31">
        <f t="shared" si="3"/>
        <v>0</v>
      </c>
      <c r="J14" s="29">
        <v>0</v>
      </c>
      <c r="K14" s="31">
        <f t="shared" si="4"/>
        <v>0</v>
      </c>
      <c r="L14" s="32">
        <f t="shared" si="5"/>
        <v>0</v>
      </c>
      <c r="M14" s="29">
        <v>0</v>
      </c>
      <c r="N14" s="32">
        <f t="shared" si="6"/>
        <v>0</v>
      </c>
    </row>
    <row r="15" spans="2:14" ht="16.5">
      <c r="B15" s="27" t="s">
        <v>62</v>
      </c>
      <c r="C15" s="29">
        <f>'2021'!D15</f>
        <v>20000</v>
      </c>
      <c r="D15" s="28">
        <f t="shared" si="0"/>
        <v>919.54022988505744</v>
      </c>
      <c r="E15" s="30">
        <f t="shared" si="1"/>
        <v>114.94252873563218</v>
      </c>
      <c r="F15" s="29">
        <v>0</v>
      </c>
      <c r="G15" s="31">
        <f t="shared" si="2"/>
        <v>0</v>
      </c>
      <c r="H15" s="29">
        <v>0</v>
      </c>
      <c r="I15" s="31">
        <f t="shared" si="3"/>
        <v>0</v>
      </c>
      <c r="J15" s="29">
        <v>0</v>
      </c>
      <c r="K15" s="31">
        <f t="shared" si="4"/>
        <v>0</v>
      </c>
      <c r="L15" s="32">
        <f t="shared" si="5"/>
        <v>0</v>
      </c>
      <c r="M15" s="29">
        <v>0</v>
      </c>
      <c r="N15" s="32">
        <f t="shared" si="6"/>
        <v>0</v>
      </c>
    </row>
    <row r="17" spans="2:2">
      <c r="B17" t="s">
        <v>66</v>
      </c>
    </row>
  </sheetData>
  <mergeCells count="7">
    <mergeCell ref="C1:E1"/>
    <mergeCell ref="F1:L1"/>
    <mergeCell ref="M2:N2"/>
    <mergeCell ref="F2:G2"/>
    <mergeCell ref="H2:I2"/>
    <mergeCell ref="J2:K2"/>
    <mergeCell ref="M1:N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308F-F012-45BF-ABCA-6A27B5DF2A69}">
  <dimension ref="B1:L15"/>
  <sheetViews>
    <sheetView workbookViewId="0">
      <selection activeCell="D2" sqref="D2:I2"/>
    </sheetView>
  </sheetViews>
  <sheetFormatPr defaultRowHeight="14"/>
  <cols>
    <col min="1" max="1" width="5.83203125" customWidth="1"/>
    <col min="2" max="12" width="7.75" customWidth="1"/>
  </cols>
  <sheetData>
    <row r="1" spans="2:12" ht="16.5">
      <c r="D1" s="54" t="s">
        <v>48</v>
      </c>
      <c r="E1" s="61"/>
      <c r="F1" s="61"/>
      <c r="G1" s="61"/>
      <c r="H1" s="61"/>
      <c r="I1" s="61"/>
      <c r="J1" s="57" t="s">
        <v>46</v>
      </c>
      <c r="K1" s="58"/>
      <c r="L1" s="38"/>
    </row>
    <row r="2" spans="2:12" ht="18">
      <c r="C2" s="14"/>
      <c r="D2" s="57" t="s">
        <v>70</v>
      </c>
      <c r="E2" s="58"/>
      <c r="F2" s="57" t="s">
        <v>72</v>
      </c>
      <c r="G2" s="58"/>
      <c r="H2" s="57" t="s">
        <v>73</v>
      </c>
      <c r="I2" s="58"/>
      <c r="J2" s="59" t="s">
        <v>74</v>
      </c>
      <c r="K2" s="60"/>
      <c r="L2" s="13" t="s">
        <v>21</v>
      </c>
    </row>
    <row r="3" spans="2:12" ht="14.5">
      <c r="B3" s="2"/>
      <c r="C3" s="33" t="s">
        <v>64</v>
      </c>
      <c r="D3" s="35" t="s">
        <v>69</v>
      </c>
      <c r="E3" s="36" t="s">
        <v>71</v>
      </c>
      <c r="F3" s="35" t="s">
        <v>69</v>
      </c>
      <c r="G3" s="36" t="s">
        <v>71</v>
      </c>
      <c r="H3" s="35" t="s">
        <v>69</v>
      </c>
      <c r="I3" s="36" t="s">
        <v>71</v>
      </c>
      <c r="J3" s="35" t="s">
        <v>69</v>
      </c>
      <c r="K3" s="36" t="s">
        <v>71</v>
      </c>
      <c r="L3" s="34" t="s">
        <v>75</v>
      </c>
    </row>
    <row r="4" spans="2:12" ht="16.5">
      <c r="B4" s="27" t="s">
        <v>51</v>
      </c>
      <c r="C4" s="29">
        <f>'2021'!D4</f>
        <v>20000</v>
      </c>
      <c r="D4" s="37">
        <v>0.08</v>
      </c>
      <c r="E4" s="31">
        <f>$C4*D4</f>
        <v>1600</v>
      </c>
      <c r="F4" s="37">
        <v>0.02</v>
      </c>
      <c r="G4" s="31">
        <f>$C4*F4</f>
        <v>400</v>
      </c>
      <c r="H4" s="37">
        <v>0.01</v>
      </c>
      <c r="I4" s="31">
        <f>$C4*H4</f>
        <v>200</v>
      </c>
      <c r="J4" s="37">
        <v>0</v>
      </c>
      <c r="K4" s="31">
        <f>$C4*J4</f>
        <v>0</v>
      </c>
      <c r="L4" s="32">
        <f>E4+G4+I4+K4</f>
        <v>2200</v>
      </c>
    </row>
    <row r="5" spans="2:12" ht="16.5">
      <c r="B5" s="27" t="s">
        <v>52</v>
      </c>
      <c r="C5" s="29">
        <f>'2021'!D5</f>
        <v>20000</v>
      </c>
      <c r="D5" s="37">
        <v>0.08</v>
      </c>
      <c r="E5" s="31">
        <f t="shared" ref="E5:E15" si="0">C5*D5</f>
        <v>1600</v>
      </c>
      <c r="F5" s="37">
        <v>0.02</v>
      </c>
      <c r="G5" s="31">
        <f t="shared" ref="G5:G15" si="1">$C5*F5</f>
        <v>400</v>
      </c>
      <c r="H5" s="37">
        <v>0.01</v>
      </c>
      <c r="I5" s="31">
        <f t="shared" ref="I5:K15" si="2">$C5*H5</f>
        <v>200</v>
      </c>
      <c r="J5" s="37">
        <v>0</v>
      </c>
      <c r="K5" s="31">
        <f t="shared" si="2"/>
        <v>0</v>
      </c>
      <c r="L5" s="32">
        <f t="shared" ref="L5:L15" si="3">E5+G5+I5+K5</f>
        <v>2200</v>
      </c>
    </row>
    <row r="6" spans="2:12" ht="16.5">
      <c r="B6" s="27" t="s">
        <v>53</v>
      </c>
      <c r="C6" s="29">
        <f>'2021'!D6</f>
        <v>20000</v>
      </c>
      <c r="D6" s="37">
        <v>0.08</v>
      </c>
      <c r="E6" s="31">
        <f t="shared" si="0"/>
        <v>1600</v>
      </c>
      <c r="F6" s="37">
        <v>0.02</v>
      </c>
      <c r="G6" s="31">
        <f t="shared" si="1"/>
        <v>400</v>
      </c>
      <c r="H6" s="37">
        <v>0.01</v>
      </c>
      <c r="I6" s="31">
        <f t="shared" si="2"/>
        <v>200</v>
      </c>
      <c r="J6" s="37">
        <v>0</v>
      </c>
      <c r="K6" s="31">
        <f t="shared" si="2"/>
        <v>0</v>
      </c>
      <c r="L6" s="32">
        <f t="shared" si="3"/>
        <v>2200</v>
      </c>
    </row>
    <row r="7" spans="2:12" ht="16.5">
      <c r="B7" s="27" t="s">
        <v>54</v>
      </c>
      <c r="C7" s="29">
        <f>'2021'!D7</f>
        <v>20000</v>
      </c>
      <c r="D7" s="37">
        <v>0.08</v>
      </c>
      <c r="E7" s="31">
        <f t="shared" si="0"/>
        <v>1600</v>
      </c>
      <c r="F7" s="37">
        <v>0.02</v>
      </c>
      <c r="G7" s="31">
        <f t="shared" si="1"/>
        <v>400</v>
      </c>
      <c r="H7" s="37">
        <v>0.01</v>
      </c>
      <c r="I7" s="31">
        <f t="shared" si="2"/>
        <v>200</v>
      </c>
      <c r="J7" s="37">
        <v>0</v>
      </c>
      <c r="K7" s="31">
        <f t="shared" si="2"/>
        <v>0</v>
      </c>
      <c r="L7" s="32">
        <f t="shared" si="3"/>
        <v>2200</v>
      </c>
    </row>
    <row r="8" spans="2:12" ht="16.5">
      <c r="B8" s="27" t="s">
        <v>55</v>
      </c>
      <c r="C8" s="29">
        <f>'2021'!D8</f>
        <v>20000</v>
      </c>
      <c r="D8" s="37">
        <v>0.08</v>
      </c>
      <c r="E8" s="31">
        <f t="shared" si="0"/>
        <v>1600</v>
      </c>
      <c r="F8" s="37">
        <v>0.02</v>
      </c>
      <c r="G8" s="31">
        <f t="shared" si="1"/>
        <v>400</v>
      </c>
      <c r="H8" s="37">
        <v>0.01</v>
      </c>
      <c r="I8" s="31">
        <f t="shared" si="2"/>
        <v>200</v>
      </c>
      <c r="J8" s="37">
        <v>0</v>
      </c>
      <c r="K8" s="31">
        <f t="shared" si="2"/>
        <v>0</v>
      </c>
      <c r="L8" s="32">
        <f t="shared" si="3"/>
        <v>2200</v>
      </c>
    </row>
    <row r="9" spans="2:12" ht="16.5">
      <c r="B9" s="27" t="s">
        <v>56</v>
      </c>
      <c r="C9" s="29">
        <f>'2021'!D9</f>
        <v>20000</v>
      </c>
      <c r="D9" s="37">
        <v>0.08</v>
      </c>
      <c r="E9" s="31">
        <f t="shared" si="0"/>
        <v>1600</v>
      </c>
      <c r="F9" s="37">
        <v>0.02</v>
      </c>
      <c r="G9" s="31">
        <f t="shared" si="1"/>
        <v>400</v>
      </c>
      <c r="H9" s="37">
        <v>0.01</v>
      </c>
      <c r="I9" s="31">
        <f t="shared" si="2"/>
        <v>200</v>
      </c>
      <c r="J9" s="37">
        <v>0</v>
      </c>
      <c r="K9" s="31">
        <f t="shared" si="2"/>
        <v>0</v>
      </c>
      <c r="L9" s="32">
        <f t="shared" si="3"/>
        <v>2200</v>
      </c>
    </row>
    <row r="10" spans="2:12" ht="16.5">
      <c r="B10" s="27" t="s">
        <v>57</v>
      </c>
      <c r="C10" s="29">
        <f>'2021'!D10</f>
        <v>20000</v>
      </c>
      <c r="D10" s="37">
        <v>0.08</v>
      </c>
      <c r="E10" s="31">
        <f t="shared" si="0"/>
        <v>1600</v>
      </c>
      <c r="F10" s="37">
        <v>0.02</v>
      </c>
      <c r="G10" s="31">
        <f t="shared" si="1"/>
        <v>400</v>
      </c>
      <c r="H10" s="37">
        <v>0.01</v>
      </c>
      <c r="I10" s="31">
        <f t="shared" si="2"/>
        <v>200</v>
      </c>
      <c r="J10" s="37">
        <v>0</v>
      </c>
      <c r="K10" s="31">
        <f t="shared" si="2"/>
        <v>0</v>
      </c>
      <c r="L10" s="32">
        <f t="shared" si="3"/>
        <v>2200</v>
      </c>
    </row>
    <row r="11" spans="2:12" ht="16.5">
      <c r="B11" s="27" t="s">
        <v>58</v>
      </c>
      <c r="C11" s="29">
        <f>'2021'!D11</f>
        <v>20000</v>
      </c>
      <c r="D11" s="37">
        <v>0.08</v>
      </c>
      <c r="E11" s="31">
        <f t="shared" si="0"/>
        <v>1600</v>
      </c>
      <c r="F11" s="37">
        <v>0.02</v>
      </c>
      <c r="G11" s="31">
        <f t="shared" si="1"/>
        <v>400</v>
      </c>
      <c r="H11" s="37">
        <v>0.01</v>
      </c>
      <c r="I11" s="31">
        <f t="shared" si="2"/>
        <v>200</v>
      </c>
      <c r="J11" s="37">
        <v>0</v>
      </c>
      <c r="K11" s="31">
        <f t="shared" si="2"/>
        <v>0</v>
      </c>
      <c r="L11" s="32">
        <f t="shared" si="3"/>
        <v>2200</v>
      </c>
    </row>
    <row r="12" spans="2:12" ht="16.5">
      <c r="B12" s="27" t="s">
        <v>59</v>
      </c>
      <c r="C12" s="29">
        <f>'2021'!D12</f>
        <v>20000</v>
      </c>
      <c r="D12" s="37">
        <v>0.08</v>
      </c>
      <c r="E12" s="31">
        <f t="shared" si="0"/>
        <v>1600</v>
      </c>
      <c r="F12" s="37">
        <v>0.02</v>
      </c>
      <c r="G12" s="31">
        <f t="shared" si="1"/>
        <v>400</v>
      </c>
      <c r="H12" s="37">
        <v>0.01</v>
      </c>
      <c r="I12" s="31">
        <f t="shared" si="2"/>
        <v>200</v>
      </c>
      <c r="J12" s="37">
        <v>0</v>
      </c>
      <c r="K12" s="31">
        <f t="shared" si="2"/>
        <v>0</v>
      </c>
      <c r="L12" s="32">
        <f t="shared" si="3"/>
        <v>2200</v>
      </c>
    </row>
    <row r="13" spans="2:12" ht="16.5">
      <c r="B13" s="27" t="s">
        <v>60</v>
      </c>
      <c r="C13" s="29">
        <f>'2021'!D13</f>
        <v>20000</v>
      </c>
      <c r="D13" s="37">
        <v>0.08</v>
      </c>
      <c r="E13" s="31">
        <f t="shared" si="0"/>
        <v>1600</v>
      </c>
      <c r="F13" s="37">
        <v>0.02</v>
      </c>
      <c r="G13" s="31">
        <f t="shared" si="1"/>
        <v>400</v>
      </c>
      <c r="H13" s="37">
        <v>0.01</v>
      </c>
      <c r="I13" s="31">
        <f t="shared" si="2"/>
        <v>200</v>
      </c>
      <c r="J13" s="37">
        <v>0</v>
      </c>
      <c r="K13" s="31">
        <f t="shared" si="2"/>
        <v>0</v>
      </c>
      <c r="L13" s="32">
        <f t="shared" si="3"/>
        <v>2200</v>
      </c>
    </row>
    <row r="14" spans="2:12" ht="16.5">
      <c r="B14" s="27" t="s">
        <v>61</v>
      </c>
      <c r="C14" s="29">
        <f>'2021'!D14</f>
        <v>20000</v>
      </c>
      <c r="D14" s="37">
        <v>0.08</v>
      </c>
      <c r="E14" s="31">
        <f t="shared" si="0"/>
        <v>1600</v>
      </c>
      <c r="F14" s="37">
        <v>0.02</v>
      </c>
      <c r="G14" s="31">
        <f t="shared" si="1"/>
        <v>400</v>
      </c>
      <c r="H14" s="37">
        <v>0.01</v>
      </c>
      <c r="I14" s="31">
        <f t="shared" si="2"/>
        <v>200</v>
      </c>
      <c r="J14" s="37">
        <v>0</v>
      </c>
      <c r="K14" s="31">
        <f t="shared" si="2"/>
        <v>0</v>
      </c>
      <c r="L14" s="32">
        <f t="shared" si="3"/>
        <v>2200</v>
      </c>
    </row>
    <row r="15" spans="2:12" ht="16.5">
      <c r="B15" s="27" t="s">
        <v>62</v>
      </c>
      <c r="C15" s="29">
        <f>'2021'!D15</f>
        <v>20000</v>
      </c>
      <c r="D15" s="37">
        <v>0.08</v>
      </c>
      <c r="E15" s="31">
        <f t="shared" si="0"/>
        <v>1600</v>
      </c>
      <c r="F15" s="37">
        <v>0.02</v>
      </c>
      <c r="G15" s="31">
        <f t="shared" si="1"/>
        <v>400</v>
      </c>
      <c r="H15" s="37">
        <v>0.01</v>
      </c>
      <c r="I15" s="31">
        <f t="shared" si="2"/>
        <v>200</v>
      </c>
      <c r="J15" s="37">
        <v>0</v>
      </c>
      <c r="K15" s="31">
        <f t="shared" si="2"/>
        <v>0</v>
      </c>
      <c r="L15" s="32">
        <f t="shared" si="3"/>
        <v>2200</v>
      </c>
    </row>
  </sheetData>
  <mergeCells count="6">
    <mergeCell ref="D2:E2"/>
    <mergeCell ref="F2:G2"/>
    <mergeCell ref="H2:I2"/>
    <mergeCell ref="J2:K2"/>
    <mergeCell ref="D1:I1"/>
    <mergeCell ref="J1:K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AEC2-FDD4-4E0E-A940-CD0C2C5325B5}">
  <dimension ref="B2:I20"/>
  <sheetViews>
    <sheetView workbookViewId="0">
      <selection activeCell="L14" sqref="L14"/>
    </sheetView>
  </sheetViews>
  <sheetFormatPr defaultRowHeight="14"/>
  <cols>
    <col min="1" max="2" width="8.6640625" style="17"/>
    <col min="3" max="3" width="15.4140625" style="17" customWidth="1"/>
    <col min="4" max="5" width="8.6640625" style="17"/>
    <col min="6" max="6" width="13.9140625" style="17" customWidth="1"/>
    <col min="7" max="9" width="8.6640625" style="17"/>
    <col min="10" max="11" width="9.5" style="17" customWidth="1"/>
    <col min="12" max="12" width="8.58203125" style="17" customWidth="1"/>
    <col min="13" max="13" width="15.4140625" style="17" customWidth="1"/>
    <col min="14" max="16384" width="8.6640625" style="17"/>
  </cols>
  <sheetData>
    <row r="2" spans="2:9" ht="17" thickBot="1">
      <c r="B2" s="15"/>
      <c r="C2" s="15"/>
      <c r="D2" s="15"/>
      <c r="E2" s="15"/>
      <c r="F2" s="16" t="s">
        <v>22</v>
      </c>
      <c r="G2" s="16" t="s">
        <v>23</v>
      </c>
      <c r="H2" s="16" t="s">
        <v>24</v>
      </c>
    </row>
    <row r="3" spans="2:9" ht="14.5" thickBot="1">
      <c r="B3" s="15"/>
      <c r="C3" s="15"/>
      <c r="D3" s="15"/>
      <c r="E3" s="15"/>
      <c r="F3" s="18">
        <v>0</v>
      </c>
      <c r="G3" s="19" t="b">
        <f>IF(AND(F3&gt;=1,F3&lt;3000),"3%",IF(AND(F3&gt;=3000,F3&lt;12000),"10%",IF(AND(F3&gt;=12000,F3&lt;25000),"20%",IF(AND(F3&gt;=25000,F3&lt;35000),"25%",IF(AND(F3&gt;=35000,F3&lt;55000),"30%",IF(AND(F3&gt;=55000,F3&lt;80000),"35%",IF(AND(F3&gt;=80000),"45%")))))))</f>
        <v>0</v>
      </c>
      <c r="H3" s="19" t="b">
        <f>IF(AND(F3&gt;=1,F3&lt;3000),"0",IF(AND(F3&gt;=3000,F3&lt;12000),"210",IF(AND(F3&gt;=12000,F3&lt;25000),"1410",IF(AND(F3&gt;=25000,F3&lt;35000),"2660",IF(AND(F3&gt;=35000,F3&lt;55000),"4410",IF(AND(F3&gt;=55000,F3&lt;80000),"7160",IF(AND(F3&gt;=80000),"15160")))))))</f>
        <v>0</v>
      </c>
    </row>
    <row r="4" spans="2:9">
      <c r="B4" s="15"/>
      <c r="C4" s="15"/>
      <c r="D4" s="15"/>
      <c r="E4" s="15"/>
      <c r="F4" s="20"/>
      <c r="G4" s="20"/>
      <c r="H4" s="20"/>
    </row>
    <row r="5" spans="2:9" ht="16.5">
      <c r="B5" s="21"/>
      <c r="C5" s="62" t="s">
        <v>25</v>
      </c>
      <c r="D5" s="62"/>
      <c r="E5" s="62"/>
      <c r="F5" s="63" t="s">
        <v>26</v>
      </c>
      <c r="G5" s="64"/>
      <c r="H5" s="64"/>
    </row>
    <row r="6" spans="2:9" ht="16.5">
      <c r="B6" s="65" t="s">
        <v>27</v>
      </c>
      <c r="C6" s="21" t="s">
        <v>28</v>
      </c>
      <c r="D6" s="22" t="s">
        <v>23</v>
      </c>
      <c r="E6" s="23" t="s">
        <v>29</v>
      </c>
      <c r="F6" s="24" t="s">
        <v>30</v>
      </c>
      <c r="G6" s="22" t="s">
        <v>23</v>
      </c>
      <c r="H6" s="23" t="s">
        <v>29</v>
      </c>
    </row>
    <row r="7" spans="2:9">
      <c r="B7" s="66"/>
      <c r="C7" s="21" t="s">
        <v>31</v>
      </c>
      <c r="D7" s="25">
        <v>0.03</v>
      </c>
      <c r="E7" s="21">
        <v>0</v>
      </c>
      <c r="F7" s="22" t="s">
        <v>32</v>
      </c>
      <c r="G7" s="25">
        <v>0.03</v>
      </c>
      <c r="H7" s="22">
        <v>0</v>
      </c>
      <c r="I7" s="17">
        <f>E7/12</f>
        <v>0</v>
      </c>
    </row>
    <row r="8" spans="2:9">
      <c r="B8" s="66"/>
      <c r="C8" s="21" t="s">
        <v>33</v>
      </c>
      <c r="D8" s="25">
        <v>0.1</v>
      </c>
      <c r="E8" s="21">
        <v>2520</v>
      </c>
      <c r="F8" s="22" t="s">
        <v>34</v>
      </c>
      <c r="G8" s="25">
        <v>0.1</v>
      </c>
      <c r="H8" s="22">
        <v>210</v>
      </c>
      <c r="I8" s="17">
        <f t="shared" ref="I8:I13" si="0">E8/12</f>
        <v>210</v>
      </c>
    </row>
    <row r="9" spans="2:9">
      <c r="B9" s="66"/>
      <c r="C9" s="21" t="s">
        <v>35</v>
      </c>
      <c r="D9" s="25">
        <v>0.2</v>
      </c>
      <c r="E9" s="21">
        <v>16920</v>
      </c>
      <c r="F9" s="22" t="s">
        <v>36</v>
      </c>
      <c r="G9" s="25">
        <v>0.2</v>
      </c>
      <c r="H9" s="22">
        <v>1410</v>
      </c>
      <c r="I9" s="17">
        <f t="shared" si="0"/>
        <v>1410</v>
      </c>
    </row>
    <row r="10" spans="2:9">
      <c r="B10" s="66"/>
      <c r="C10" s="21" t="s">
        <v>37</v>
      </c>
      <c r="D10" s="25">
        <v>0.25</v>
      </c>
      <c r="E10" s="21">
        <v>31920</v>
      </c>
      <c r="F10" s="22" t="s">
        <v>38</v>
      </c>
      <c r="G10" s="25">
        <v>0.25</v>
      </c>
      <c r="H10" s="22">
        <v>2660</v>
      </c>
      <c r="I10" s="17">
        <f t="shared" si="0"/>
        <v>2660</v>
      </c>
    </row>
    <row r="11" spans="2:9">
      <c r="B11" s="66"/>
      <c r="C11" s="21" t="s">
        <v>39</v>
      </c>
      <c r="D11" s="25">
        <v>0.3</v>
      </c>
      <c r="E11" s="21">
        <v>52920</v>
      </c>
      <c r="F11" s="22" t="s">
        <v>40</v>
      </c>
      <c r="G11" s="25">
        <v>0.3</v>
      </c>
      <c r="H11" s="22">
        <v>4410</v>
      </c>
      <c r="I11" s="17">
        <f t="shared" si="0"/>
        <v>4410</v>
      </c>
    </row>
    <row r="12" spans="2:9">
      <c r="B12" s="66"/>
      <c r="C12" s="21" t="s">
        <v>41</v>
      </c>
      <c r="D12" s="25">
        <v>0.35</v>
      </c>
      <c r="E12" s="21">
        <v>85920</v>
      </c>
      <c r="F12" s="22" t="s">
        <v>42</v>
      </c>
      <c r="G12" s="25">
        <v>0.35</v>
      </c>
      <c r="H12" s="22">
        <v>7160</v>
      </c>
      <c r="I12" s="17">
        <f t="shared" si="0"/>
        <v>7160</v>
      </c>
    </row>
    <row r="13" spans="2:9">
      <c r="B13" s="66"/>
      <c r="C13" s="21" t="s">
        <v>43</v>
      </c>
      <c r="D13" s="25">
        <v>0.45</v>
      </c>
      <c r="E13" s="21">
        <v>181920</v>
      </c>
      <c r="F13" s="22" t="s">
        <v>44</v>
      </c>
      <c r="G13" s="25">
        <v>0.45</v>
      </c>
      <c r="H13" s="22">
        <v>15160</v>
      </c>
      <c r="I13" s="17">
        <f t="shared" si="0"/>
        <v>15160</v>
      </c>
    </row>
    <row r="16" spans="2:9">
      <c r="D16" s="17" t="s">
        <v>45</v>
      </c>
    </row>
    <row r="17" spans="4:4">
      <c r="D17" s="17" t="s">
        <v>47</v>
      </c>
    </row>
    <row r="18" spans="4:4">
      <c r="D18" s="17" t="s">
        <v>49</v>
      </c>
    </row>
    <row r="20" spans="4:4">
      <c r="D20" s="17" t="s">
        <v>50</v>
      </c>
    </row>
  </sheetData>
  <mergeCells count="3">
    <mergeCell ref="C5:E5"/>
    <mergeCell ref="F5:H5"/>
    <mergeCell ref="B6:B1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</vt:lpstr>
      <vt:lpstr>残業欠勤計算</vt:lpstr>
      <vt:lpstr>社会保険計算</vt:lpstr>
      <vt:lpstr>税率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</dc:creator>
  <cp:lastModifiedBy>norih</cp:lastModifiedBy>
  <dcterms:created xsi:type="dcterms:W3CDTF">2015-06-05T18:17:20Z</dcterms:created>
  <dcterms:modified xsi:type="dcterms:W3CDTF">2021-05-04T18:23:35Z</dcterms:modified>
</cp:coreProperties>
</file>